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ВсОШ, 2025-2026\26.09.2025. Английский язык\"/>
    </mc:Choice>
  </mc:AlternateContent>
  <bookViews>
    <workbookView xWindow="0" yWindow="0" windowWidth="20496" windowHeight="7908" tabRatio="743" activeTab="2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7" r:id="rId8"/>
    <sheet name="Сводная" sheetId="11" r:id="rId9"/>
  </sheets>
  <definedNames>
    <definedName name="_xlnm._FilterDatabase" localSheetId="7" hidden="1">'10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класс'!$A$10:$R$10</definedName>
    <definedName name="_xlnm._FilterDatabase" localSheetId="4" hidden="1">'7 класс'!$A$10:$R$10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8" l="1"/>
  <c r="P60" i="18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48" i="18"/>
  <c r="P49" i="18"/>
  <c r="P50" i="18"/>
  <c r="P51" i="18"/>
  <c r="P52" i="18"/>
  <c r="P53" i="18"/>
  <c r="P54" i="18"/>
  <c r="P55" i="18"/>
  <c r="P56" i="18"/>
  <c r="P57" i="18"/>
  <c r="P58" i="18"/>
  <c r="P59" i="18"/>
  <c r="H9" i="5"/>
  <c r="H9" i="12"/>
  <c r="H9" i="13"/>
  <c r="H9" i="14"/>
  <c r="H9" i="15"/>
  <c r="H9" i="17"/>
  <c r="O60" i="18" l="1"/>
  <c r="N60" i="18"/>
  <c r="O59" i="18"/>
  <c r="N59" i="18"/>
  <c r="O58" i="18"/>
  <c r="N58" i="18"/>
  <c r="O57" i="18"/>
  <c r="N57" i="18"/>
  <c r="O56" i="18"/>
  <c r="N56" i="18"/>
  <c r="O55" i="18"/>
  <c r="N55" i="18"/>
  <c r="O54" i="18"/>
  <c r="N54" i="18"/>
  <c r="O53" i="18"/>
  <c r="N53" i="18"/>
  <c r="O52" i="18"/>
  <c r="N52" i="18"/>
  <c r="O51" i="18"/>
  <c r="N51" i="18"/>
  <c r="O50" i="18"/>
  <c r="N50" i="18"/>
  <c r="O49" i="18"/>
  <c r="N49" i="18"/>
  <c r="O48" i="18"/>
  <c r="N48" i="18"/>
  <c r="O47" i="18"/>
  <c r="N47" i="18"/>
  <c r="O46" i="18"/>
  <c r="N46" i="18"/>
  <c r="O45" i="18"/>
  <c r="N45" i="18"/>
  <c r="O44" i="18"/>
  <c r="N44" i="18"/>
  <c r="O43" i="18"/>
  <c r="N43" i="18"/>
  <c r="O42" i="18"/>
  <c r="N42" i="18"/>
  <c r="O41" i="18"/>
  <c r="N41" i="18"/>
  <c r="O40" i="18"/>
  <c r="N40" i="18"/>
  <c r="O39" i="18"/>
  <c r="N39" i="18"/>
  <c r="O38" i="18"/>
  <c r="N38" i="18"/>
  <c r="O37" i="18"/>
  <c r="N37" i="18"/>
  <c r="O36" i="18"/>
  <c r="N36" i="18"/>
  <c r="O35" i="18"/>
  <c r="N35" i="18"/>
  <c r="O34" i="18"/>
  <c r="N34" i="18"/>
  <c r="O33" i="18"/>
  <c r="N33" i="18"/>
  <c r="O32" i="18"/>
  <c r="N32" i="18"/>
  <c r="O31" i="18"/>
  <c r="N31" i="18"/>
  <c r="O30" i="18"/>
  <c r="N30" i="18"/>
  <c r="O29" i="18"/>
  <c r="N29" i="18"/>
  <c r="O28" i="18"/>
  <c r="N28" i="18"/>
  <c r="O27" i="18"/>
  <c r="N27" i="18"/>
  <c r="O26" i="18"/>
  <c r="N26" i="18"/>
  <c r="O25" i="18"/>
  <c r="N25" i="18"/>
  <c r="O24" i="18"/>
  <c r="N24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N17" i="18"/>
  <c r="N16" i="18"/>
  <c r="N15" i="18"/>
  <c r="N14" i="18"/>
  <c r="N13" i="18"/>
  <c r="N12" i="18"/>
  <c r="K9" i="18"/>
  <c r="P19" i="18" s="1"/>
  <c r="R2" i="18"/>
  <c r="P17" i="18" l="1"/>
  <c r="P18" i="18"/>
  <c r="O17" i="18"/>
  <c r="O15" i="18"/>
  <c r="P16" i="18"/>
  <c r="O16" i="18"/>
  <c r="O14" i="18"/>
  <c r="P15" i="18"/>
  <c r="P14" i="18"/>
  <c r="O13" i="18"/>
  <c r="P12" i="18"/>
  <c r="P13" i="18"/>
  <c r="O12" i="18"/>
  <c r="L9" i="18"/>
  <c r="R2" i="17"/>
  <c r="R6" i="18" l="1"/>
  <c r="R4" i="18"/>
  <c r="R5" i="18"/>
  <c r="N18" i="17"/>
  <c r="N17" i="17"/>
  <c r="N16" i="17"/>
  <c r="N15" i="17"/>
  <c r="N14" i="17"/>
  <c r="N13" i="17"/>
  <c r="N12" i="17"/>
  <c r="N11" i="17"/>
  <c r="K9" i="17"/>
  <c r="N11" i="15"/>
  <c r="N15" i="15"/>
  <c r="N12" i="15"/>
  <c r="N13" i="15"/>
  <c r="N14" i="15"/>
  <c r="K9" i="15"/>
  <c r="R2" i="15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K9" i="14"/>
  <c r="P26" i="14" s="1"/>
  <c r="R2" i="14"/>
  <c r="N31" i="13"/>
  <c r="N29" i="13"/>
  <c r="N28" i="13"/>
  <c r="N26" i="13"/>
  <c r="N24" i="13"/>
  <c r="N23" i="13"/>
  <c r="N22" i="13"/>
  <c r="N21" i="13"/>
  <c r="N20" i="13"/>
  <c r="N19" i="13"/>
  <c r="N15" i="13"/>
  <c r="N27" i="13"/>
  <c r="N17" i="13"/>
  <c r="N30" i="13"/>
  <c r="N18" i="13"/>
  <c r="N25" i="13"/>
  <c r="N14" i="13"/>
  <c r="N16" i="13"/>
  <c r="N13" i="13"/>
  <c r="N11" i="13"/>
  <c r="N12" i="13"/>
  <c r="K9" i="13"/>
  <c r="O23" i="13" s="1"/>
  <c r="R2" i="13"/>
  <c r="N18" i="12"/>
  <c r="N17" i="12"/>
  <c r="N20" i="12"/>
  <c r="N19" i="12"/>
  <c r="N25" i="12"/>
  <c r="N21" i="12"/>
  <c r="N12" i="12"/>
  <c r="N14" i="12"/>
  <c r="N15" i="12"/>
  <c r="N16" i="12"/>
  <c r="N11" i="12"/>
  <c r="N24" i="12"/>
  <c r="N22" i="12"/>
  <c r="N23" i="12"/>
  <c r="N13" i="12"/>
  <c r="K9" i="12"/>
  <c r="O17" i="12" s="1"/>
  <c r="R2" i="12"/>
  <c r="N19" i="5"/>
  <c r="N14" i="5"/>
  <c r="N21" i="5"/>
  <c r="N16" i="5"/>
  <c r="N18" i="5"/>
  <c r="N12" i="5"/>
  <c r="N22" i="5"/>
  <c r="N15" i="5"/>
  <c r="N20" i="5"/>
  <c r="N17" i="5"/>
  <c r="N11" i="5"/>
  <c r="N13" i="5"/>
  <c r="O21" i="13" l="1"/>
  <c r="O18" i="12"/>
  <c r="O20" i="12"/>
  <c r="O29" i="13"/>
  <c r="O26" i="13"/>
  <c r="O19" i="12"/>
  <c r="O26" i="14"/>
  <c r="P17" i="12"/>
  <c r="P18" i="12"/>
  <c r="P19" i="12"/>
  <c r="P20" i="12"/>
  <c r="P21" i="12"/>
  <c r="P25" i="12"/>
  <c r="P29" i="13"/>
  <c r="P31" i="13"/>
  <c r="O22" i="13"/>
  <c r="O24" i="13"/>
  <c r="O28" i="13"/>
  <c r="O31" i="13"/>
  <c r="P26" i="13"/>
  <c r="P28" i="13"/>
  <c r="P22" i="13"/>
  <c r="P24" i="13"/>
  <c r="P21" i="13"/>
  <c r="P23" i="13"/>
  <c r="P20" i="13"/>
  <c r="O20" i="13"/>
  <c r="O19" i="13"/>
  <c r="P24" i="14"/>
  <c r="P25" i="14"/>
  <c r="O25" i="14"/>
  <c r="O23" i="14"/>
  <c r="O22" i="14"/>
  <c r="O24" i="14"/>
  <c r="P22" i="14"/>
  <c r="P23" i="14"/>
  <c r="P20" i="14"/>
  <c r="P21" i="14"/>
  <c r="P27" i="13"/>
  <c r="P15" i="13"/>
  <c r="P30" i="13"/>
  <c r="P14" i="12"/>
  <c r="P18" i="14"/>
  <c r="P19" i="14"/>
  <c r="P17" i="17"/>
  <c r="P18" i="17"/>
  <c r="P25" i="13"/>
  <c r="P16" i="12"/>
  <c r="P15" i="12"/>
  <c r="R8" i="18"/>
  <c r="P9" i="18" s="1"/>
  <c r="R9" i="18" s="1"/>
  <c r="P24" i="12"/>
  <c r="P15" i="15"/>
  <c r="P14" i="13"/>
  <c r="P13" i="15"/>
  <c r="P12" i="15"/>
  <c r="P23" i="12"/>
  <c r="P22" i="12"/>
  <c r="P13" i="13"/>
  <c r="P12" i="17"/>
  <c r="P16" i="17"/>
  <c r="P13" i="17"/>
  <c r="P15" i="17"/>
  <c r="P14" i="17"/>
  <c r="O21" i="12"/>
  <c r="O27" i="13"/>
  <c r="L9" i="17"/>
  <c r="P11" i="17" s="1"/>
  <c r="O21" i="14"/>
  <c r="O15" i="13"/>
  <c r="O25" i="12"/>
  <c r="L9" i="12"/>
  <c r="P13" i="12" s="1"/>
  <c r="O11" i="12"/>
  <c r="O13" i="12"/>
  <c r="O12" i="12"/>
  <c r="O16" i="13"/>
  <c r="O30" i="13"/>
  <c r="L9" i="14"/>
  <c r="P11" i="14" s="1"/>
  <c r="O13" i="14"/>
  <c r="O17" i="14"/>
  <c r="O11" i="17"/>
  <c r="O13" i="17"/>
  <c r="O15" i="17"/>
  <c r="O17" i="17"/>
  <c r="O14" i="17"/>
  <c r="O18" i="17"/>
  <c r="O12" i="17"/>
  <c r="O16" i="17"/>
  <c r="O13" i="15"/>
  <c r="O15" i="15"/>
  <c r="O12" i="15"/>
  <c r="L9" i="15"/>
  <c r="P14" i="15" s="1"/>
  <c r="O14" i="15"/>
  <c r="O11" i="15"/>
  <c r="L9" i="13"/>
  <c r="P12" i="13" s="1"/>
  <c r="O12" i="13"/>
  <c r="O14" i="13"/>
  <c r="O17" i="13"/>
  <c r="O14" i="14"/>
  <c r="O18" i="14"/>
  <c r="O13" i="13"/>
  <c r="O18" i="13"/>
  <c r="O12" i="14"/>
  <c r="O16" i="14"/>
  <c r="O20" i="14"/>
  <c r="O11" i="13"/>
  <c r="O25" i="13"/>
  <c r="O11" i="14"/>
  <c r="O15" i="14"/>
  <c r="O19" i="14"/>
  <c r="O24" i="12"/>
  <c r="O14" i="12"/>
  <c r="O22" i="12"/>
  <c r="O15" i="12"/>
  <c r="O23" i="12"/>
  <c r="O16" i="12"/>
  <c r="R2" i="5"/>
  <c r="C4" i="11" s="1"/>
  <c r="K9" i="5"/>
  <c r="P21" i="5" s="1"/>
  <c r="P19" i="5" l="1"/>
  <c r="P14" i="5"/>
  <c r="P12" i="12"/>
  <c r="P11" i="12"/>
  <c r="R4" i="12" s="1"/>
  <c r="P11" i="15"/>
  <c r="P11" i="13"/>
  <c r="P17" i="5"/>
  <c r="P20" i="5"/>
  <c r="P22" i="5"/>
  <c r="P16" i="5"/>
  <c r="P18" i="5"/>
  <c r="O11" i="5"/>
  <c r="R6" i="14"/>
  <c r="O21" i="5"/>
  <c r="R5" i="15"/>
  <c r="O14" i="5"/>
  <c r="R6" i="17"/>
  <c r="R4" i="15"/>
  <c r="R5" i="12"/>
  <c r="R6" i="12"/>
  <c r="O19" i="5"/>
  <c r="O17" i="5"/>
  <c r="O20" i="5"/>
  <c r="O22" i="5"/>
  <c r="O15" i="5"/>
  <c r="O12" i="5"/>
  <c r="O16" i="5"/>
  <c r="O18" i="5"/>
  <c r="O13" i="5"/>
  <c r="L9" i="5"/>
  <c r="P13" i="5" s="1"/>
  <c r="P11" i="5" l="1"/>
  <c r="P12" i="5"/>
  <c r="R6" i="15"/>
  <c r="R6" i="13"/>
  <c r="R4" i="14"/>
  <c r="R4" i="17"/>
  <c r="R5" i="17"/>
  <c r="R4" i="13"/>
  <c r="R8" i="13" s="1"/>
  <c r="P9" i="13" s="1"/>
  <c r="R9" i="13" s="1"/>
  <c r="R8" i="15"/>
  <c r="P9" i="15" s="1"/>
  <c r="R9" i="15" s="1"/>
  <c r="R8" i="12"/>
  <c r="P9" i="12" s="1"/>
  <c r="R9" i="12" s="1"/>
  <c r="R8" i="14" l="1"/>
  <c r="P9" i="14" s="1"/>
  <c r="R9" i="14" s="1"/>
  <c r="R8" i="17"/>
  <c r="P9" i="17" s="1"/>
  <c r="R9" i="17" s="1"/>
  <c r="R4" i="5"/>
  <c r="C5" i="11" s="1"/>
  <c r="C6" i="1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<sst xmlns="http://schemas.openxmlformats.org/spreadsheetml/2006/main" count="1275" uniqueCount="368">
  <si>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</si>
  <si>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</si>
  <si>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</si>
  <si>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</si>
  <si>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</si>
  <si>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</si>
  <si>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</si>
  <si>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</si>
  <si>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</si>
  <si>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</si>
  <si>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</si>
  <si>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</si>
  <si>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</si>
  <si>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</si>
  <si>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</si>
  <si>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</si>
  <si>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</si>
  <si>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</si>
  <si>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</si>
  <si>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</si>
  <si>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</si>
  <si>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</si>
  <si>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</si>
  <si>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</si>
  <si>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</si>
  <si>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</si>
  <si>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</si>
  <si>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</si>
  <si>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</si>
  <si>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</si>
  <si>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</si>
  <si>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</si>
  <si>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</si>
  <si>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</si>
  <si>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</si>
  <si>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</si>
  <si>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</si>
  <si>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</si>
  <si>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</si>
  <si>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</si>
  <si>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</si>
  <si>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</si>
  <si>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8 классах в 2025-2026 учебном году</t>
  </si>
  <si>
    <t>Ранжированный список участников школьного этапа всероссийской олимпиады школьников 
по _ в 9 классах в 2025-2026 учебном году</t>
  </si>
  <si>
    <t>Проходной балл:</t>
  </si>
  <si>
    <t>МБОУ "ТГ №11", Учебный Центр ЭКСПЕРТ</t>
  </si>
  <si>
    <t>Учебный Центр ЭКСПЕРТ</t>
  </si>
  <si>
    <t>не имеются</t>
  </si>
  <si>
    <t>Динаровна</t>
  </si>
  <si>
    <t>Ульяна</t>
  </si>
  <si>
    <t>Закиров</t>
  </si>
  <si>
    <t>Тимур</t>
  </si>
  <si>
    <t>Рафисович</t>
  </si>
  <si>
    <t>Салимгареев</t>
  </si>
  <si>
    <t>Рамаль</t>
  </si>
  <si>
    <t>Хусаинов</t>
  </si>
  <si>
    <t>Марат</t>
  </si>
  <si>
    <t>Хамидуллина</t>
  </si>
  <si>
    <t>Лина</t>
  </si>
  <si>
    <t>Шайхиева</t>
  </si>
  <si>
    <t>Ралина</t>
  </si>
  <si>
    <t>Робертовна</t>
  </si>
  <si>
    <t>Шангареева</t>
  </si>
  <si>
    <t>Амина</t>
  </si>
  <si>
    <t>Шафигуллин</t>
  </si>
  <si>
    <t>Марсель</t>
  </si>
  <si>
    <t>Дмитрюков</t>
  </si>
  <si>
    <t>Юрий</t>
  </si>
  <si>
    <t>Алексеевич</t>
  </si>
  <si>
    <t>Янис</t>
  </si>
  <si>
    <t>Миннигалеева</t>
  </si>
  <si>
    <t>Эмилия</t>
  </si>
  <si>
    <t>Кашапова</t>
  </si>
  <si>
    <t>Милена</t>
  </si>
  <si>
    <t>Низаметдинов</t>
  </si>
  <si>
    <t>Дамир</t>
  </si>
  <si>
    <t>Орлова</t>
  </si>
  <si>
    <t>Диана</t>
  </si>
  <si>
    <t>Сардина</t>
  </si>
  <si>
    <t>Фаррахова</t>
  </si>
  <si>
    <t>Аделина</t>
  </si>
  <si>
    <t>Ютландова</t>
  </si>
  <si>
    <t>нет</t>
  </si>
  <si>
    <t>Ранжированный список участников школьного этапа всероссийской олимпиады школьников 
по  в 4 классах в 2025-2026 учебном году</t>
  </si>
  <si>
    <t>Ранжированный список участников школьного этапа всероссийской олимпиады школьников 
по английскому языку в 5 классах в 2025-2026 учебном году</t>
  </si>
  <si>
    <t>английский язык</t>
  </si>
  <si>
    <t>26.09.2025</t>
  </si>
  <si>
    <t>Ирикович</t>
  </si>
  <si>
    <t>Рустамович</t>
  </si>
  <si>
    <t>28.10.2014</t>
  </si>
  <si>
    <t>01.11.2013</t>
  </si>
  <si>
    <t>21.10.2014</t>
  </si>
  <si>
    <t>Руслановна</t>
  </si>
  <si>
    <t>16.04.2013</t>
  </si>
  <si>
    <t>17.07.2013</t>
  </si>
  <si>
    <t>Алмазовна</t>
  </si>
  <si>
    <t>11.02.2013</t>
  </si>
  <si>
    <t>12.11.2012</t>
  </si>
  <si>
    <t>Гамилевич</t>
  </si>
  <si>
    <t>Ранжированный список участников школьного этапа всероссийской олимпиады школьников 
по английскому языку в 6 классах в 2025-2026 учебном году</t>
  </si>
  <si>
    <t>Ранжированный список участников школьного этапа всероссийской олимпиады школьников 
по английскому языку в 7 классах в 2025-2026 учебном году</t>
  </si>
  <si>
    <t>21.09.2012</t>
  </si>
  <si>
    <t>15.02.2012</t>
  </si>
  <si>
    <t>19.12.2011</t>
  </si>
  <si>
    <t>06.08.2012</t>
  </si>
  <si>
    <t>Ильдарович</t>
  </si>
  <si>
    <t>28.04.2012</t>
  </si>
  <si>
    <t>Дмитриевна</t>
  </si>
  <si>
    <t>19.01.2012</t>
  </si>
  <si>
    <t>02.06.2012</t>
  </si>
  <si>
    <t>Юрьевна</t>
  </si>
  <si>
    <t>09.08.2012</t>
  </si>
  <si>
    <t>Рафаиловна</t>
  </si>
  <si>
    <t>18.12.2011</t>
  </si>
  <si>
    <t>Никифорова Александра Ивановна</t>
  </si>
  <si>
    <t>Мрясова Марина Борисовна</t>
  </si>
  <si>
    <t>Тухватуллина</t>
  </si>
  <si>
    <t>Эвелина</t>
  </si>
  <si>
    <t>Эдуардовна</t>
  </si>
  <si>
    <t>16.12.2012</t>
  </si>
  <si>
    <t>Базитова</t>
  </si>
  <si>
    <t>Айлин</t>
  </si>
  <si>
    <t>Айратовна</t>
  </si>
  <si>
    <t>02.12.2012</t>
  </si>
  <si>
    <t>Председатель</t>
  </si>
  <si>
    <t>Валеева А.А.</t>
  </si>
  <si>
    <t xml:space="preserve">Галимшина Р.Н. </t>
  </si>
  <si>
    <t xml:space="preserve">Маннанова И.И. </t>
  </si>
  <si>
    <t>Шафигуллина Э.Р.</t>
  </si>
  <si>
    <t>Хасанова Л.Ф.</t>
  </si>
  <si>
    <t>Члены жюри:</t>
  </si>
  <si>
    <t>АЯ-7-1 (Э)</t>
  </si>
  <si>
    <t>АЯ-7-2 (Э)</t>
  </si>
  <si>
    <t>АЯ-7-3 (Э)</t>
  </si>
  <si>
    <t>АЯ-7-9 (Э)</t>
  </si>
  <si>
    <t>АЯ-7-4 (Э)</t>
  </si>
  <si>
    <t>АЯ-7-5 (Э)</t>
  </si>
  <si>
    <t>АЯ-7-6 (Э)</t>
  </si>
  <si>
    <t>АЯ-7-7 (Э)</t>
  </si>
  <si>
    <t>АЯ-7-10 (Э)</t>
  </si>
  <si>
    <t>АЯ-7-11 (Э)</t>
  </si>
  <si>
    <t>АЯ-7-12 (Э)</t>
  </si>
  <si>
    <t>АЯ-6-1 (Э)</t>
  </si>
  <si>
    <t>АЯ-6-3 (Э)</t>
  </si>
  <si>
    <t>АЯ-6-2 (Э)</t>
  </si>
  <si>
    <t>АЯ-6-4 (Э)</t>
  </si>
  <si>
    <t>АЯ-5-3 (Э)</t>
  </si>
  <si>
    <t>АЯ-5-1 (Э)</t>
  </si>
  <si>
    <t>АЯ-5-2 (Э)</t>
  </si>
  <si>
    <t xml:space="preserve">Гареева </t>
  </si>
  <si>
    <t>Камила</t>
  </si>
  <si>
    <t>Зульфировна</t>
  </si>
  <si>
    <t>АЯ-10-1</t>
  </si>
  <si>
    <t>Рамиля Галимшина Наилевна</t>
  </si>
  <si>
    <t xml:space="preserve">Сабитова </t>
  </si>
  <si>
    <t>Ирековна</t>
  </si>
  <si>
    <t>АЯ-10-2</t>
  </si>
  <si>
    <t>Исрафилова</t>
  </si>
  <si>
    <t>Илида</t>
  </si>
  <si>
    <t>Ильнуровна</t>
  </si>
  <si>
    <t>АЯ-10-3</t>
  </si>
  <si>
    <t>Сулейманова</t>
  </si>
  <si>
    <t>Ангелина</t>
  </si>
  <si>
    <t>Александровна</t>
  </si>
  <si>
    <t>АЯ-10-4</t>
  </si>
  <si>
    <t>Гарипова</t>
  </si>
  <si>
    <t>Самира</t>
  </si>
  <si>
    <t>Ильгамовна</t>
  </si>
  <si>
    <t>АЯ-10-5</t>
  </si>
  <si>
    <t>Насибуллин</t>
  </si>
  <si>
    <t>Радмир</t>
  </si>
  <si>
    <t>Айдарович</t>
  </si>
  <si>
    <t>АЯ-9-1</t>
  </si>
  <si>
    <t>Камалова</t>
  </si>
  <si>
    <t>Зарина</t>
  </si>
  <si>
    <t>Рафисовна</t>
  </si>
  <si>
    <t>АЯ-9-2</t>
  </si>
  <si>
    <t xml:space="preserve">Фатихова </t>
  </si>
  <si>
    <t>Эльвина</t>
  </si>
  <si>
    <t>АЯ-9-3</t>
  </si>
  <si>
    <t xml:space="preserve">Хасанов </t>
  </si>
  <si>
    <t>Вадим</t>
  </si>
  <si>
    <t>АЯ-9-4</t>
  </si>
  <si>
    <t>Хозиков</t>
  </si>
  <si>
    <t>Станислав</t>
  </si>
  <si>
    <t>Сергеевич</t>
  </si>
  <si>
    <t>АЯ-9-5</t>
  </si>
  <si>
    <t>Английский язык</t>
  </si>
  <si>
    <t>Галиева</t>
  </si>
  <si>
    <t>Ильвина</t>
  </si>
  <si>
    <t>Ильдаровна</t>
  </si>
  <si>
    <t>АЯ-8-1</t>
  </si>
  <si>
    <t>Закирова</t>
  </si>
  <si>
    <t>Алина</t>
  </si>
  <si>
    <t>Альбертовна</t>
  </si>
  <si>
    <t>АЯ-8-2</t>
  </si>
  <si>
    <t>Набиуллин</t>
  </si>
  <si>
    <t>Рустам</t>
  </si>
  <si>
    <t>Альбертович</t>
  </si>
  <si>
    <t>АЯ-8-3</t>
  </si>
  <si>
    <t>Фасхиева</t>
  </si>
  <si>
    <t>Наилевона</t>
  </si>
  <si>
    <t>АЯ-8-4</t>
  </si>
  <si>
    <t>Маннанов</t>
  </si>
  <si>
    <t>Ильнур</t>
  </si>
  <si>
    <t>Ильгамович</t>
  </si>
  <si>
    <t>АЯ-8-5</t>
  </si>
  <si>
    <t>Шакирзянова</t>
  </si>
  <si>
    <t>Амалия</t>
  </si>
  <si>
    <t>АЯ-8-6</t>
  </si>
  <si>
    <t>Магсудов</t>
  </si>
  <si>
    <t>Жасурбек</t>
  </si>
  <si>
    <t>Хуйберганович</t>
  </si>
  <si>
    <t>АЯ-8-7</t>
  </si>
  <si>
    <t>Кунафина</t>
  </si>
  <si>
    <t>АЯ-8-8</t>
  </si>
  <si>
    <t>Нагибин</t>
  </si>
  <si>
    <t>Егор</t>
  </si>
  <si>
    <t>Владимирович</t>
  </si>
  <si>
    <t>Гарифуллина</t>
  </si>
  <si>
    <t>Салаватовна</t>
  </si>
  <si>
    <t>АЯ-8-10</t>
  </si>
  <si>
    <t>АЯ-8-9</t>
  </si>
  <si>
    <t>Валиуллин</t>
  </si>
  <si>
    <t>Рамиль</t>
  </si>
  <si>
    <t>АЯ-8-11</t>
  </si>
  <si>
    <t>Гильмутянов</t>
  </si>
  <si>
    <t>Ирекович</t>
  </si>
  <si>
    <t>АЯ-8-12</t>
  </si>
  <si>
    <t>Ильясов</t>
  </si>
  <si>
    <t>Артем</t>
  </si>
  <si>
    <t>Муратович</t>
  </si>
  <si>
    <t>АЯ-8-13</t>
  </si>
  <si>
    <t>Аглиевна</t>
  </si>
  <si>
    <t>Рамисовна</t>
  </si>
  <si>
    <t>АЯ-8-14</t>
  </si>
  <si>
    <t>Сулейманов</t>
  </si>
  <si>
    <t>Алексей</t>
  </si>
  <si>
    <t>Александров</t>
  </si>
  <si>
    <t>АЯ-8-15</t>
  </si>
  <si>
    <t>Кашапов</t>
  </si>
  <si>
    <t xml:space="preserve">Айдар </t>
  </si>
  <si>
    <t>Наилевич</t>
  </si>
  <si>
    <t>АЯ-8-16</t>
  </si>
  <si>
    <t>Каримов</t>
  </si>
  <si>
    <t>Данил</t>
  </si>
  <si>
    <t>Робертович</t>
  </si>
  <si>
    <t>АЯ-7-13</t>
  </si>
  <si>
    <t>Давлетшин</t>
  </si>
  <si>
    <t>Тагир</t>
  </si>
  <si>
    <t>Линурович</t>
  </si>
  <si>
    <t>АЯ-7-14</t>
  </si>
  <si>
    <t>Андреевич</t>
  </si>
  <si>
    <t>АЯ-7-15</t>
  </si>
  <si>
    <t>Салихов</t>
  </si>
  <si>
    <t>Даутова</t>
  </si>
  <si>
    <t>Артуровна</t>
  </si>
  <si>
    <t>АЯ-7-16</t>
  </si>
  <si>
    <t>Назаров</t>
  </si>
  <si>
    <t>Радикович</t>
  </si>
  <si>
    <t>АЯ-7-17</t>
  </si>
  <si>
    <t>Хазеев</t>
  </si>
  <si>
    <t>Ролан</t>
  </si>
  <si>
    <t>Рузилевич</t>
  </si>
  <si>
    <t>АЯ-7-18</t>
  </si>
  <si>
    <t xml:space="preserve">Фаттахаева </t>
  </si>
  <si>
    <t>Карина</t>
  </si>
  <si>
    <t>АЯ-7-19</t>
  </si>
  <si>
    <t xml:space="preserve">Гилаева </t>
  </si>
  <si>
    <t>Ильнара</t>
  </si>
  <si>
    <t>Рустамовна</t>
  </si>
  <si>
    <t>АЯ-7-20</t>
  </si>
  <si>
    <t>Тишечкина</t>
  </si>
  <si>
    <t>София</t>
  </si>
  <si>
    <t>Дмитреевна</t>
  </si>
  <si>
    <t>АЯ-7-21</t>
  </si>
  <si>
    <t>Евдокимова</t>
  </si>
  <si>
    <t>Виктория</t>
  </si>
  <si>
    <t>Андреевна</t>
  </si>
  <si>
    <t>АЯ-7-22</t>
  </si>
  <si>
    <t>Галимшина Рамиля Наилевна</t>
  </si>
  <si>
    <t xml:space="preserve">Английский язык </t>
  </si>
  <si>
    <t>Сакаев</t>
  </si>
  <si>
    <t>Айнур</t>
  </si>
  <si>
    <t>Рафаелович</t>
  </si>
  <si>
    <t>АЯ-6-5</t>
  </si>
  <si>
    <t>АЯ-6-6</t>
  </si>
  <si>
    <t>АЯ-6-7</t>
  </si>
  <si>
    <t>АЯ-6-8</t>
  </si>
  <si>
    <t>АЯ-6-9</t>
  </si>
  <si>
    <t>АЯ-6-10</t>
  </si>
  <si>
    <t>АЯ-6-11</t>
  </si>
  <si>
    <t>АЯ-6-12</t>
  </si>
  <si>
    <t>АЯ-6-13</t>
  </si>
  <si>
    <t>Камалетдинов</t>
  </si>
  <si>
    <t>Ильнар</t>
  </si>
  <si>
    <t>Мифтахова</t>
  </si>
  <si>
    <t>Зинфировна</t>
  </si>
  <si>
    <t>Бикулов</t>
  </si>
  <si>
    <t>Рамазан</t>
  </si>
  <si>
    <t>Марселович</t>
  </si>
  <si>
    <t xml:space="preserve">Дивеев </t>
  </si>
  <si>
    <t>Артём</t>
  </si>
  <si>
    <t>АЯ-6-14</t>
  </si>
  <si>
    <t>АЯ-6-15</t>
  </si>
  <si>
    <t>Гареев</t>
  </si>
  <si>
    <t>Вильмирович</t>
  </si>
  <si>
    <t xml:space="preserve">Аликаев </t>
  </si>
  <si>
    <t>Нурлан</t>
  </si>
  <si>
    <t xml:space="preserve">Салаватович </t>
  </si>
  <si>
    <t>Хайруллин</t>
  </si>
  <si>
    <t>Билал</t>
  </si>
  <si>
    <t>Рамзилевич</t>
  </si>
  <si>
    <t>Бабамуратов</t>
  </si>
  <si>
    <t>Ярослав</t>
  </si>
  <si>
    <t>Евгеньевич</t>
  </si>
  <si>
    <t>Фатихова</t>
  </si>
  <si>
    <t>Эльнара</t>
  </si>
  <si>
    <t>Дамирович</t>
  </si>
  <si>
    <t>Маннанова Ильгина Ильгамовна</t>
  </si>
  <si>
    <t xml:space="preserve">Павлов </t>
  </si>
  <si>
    <t>Марк</t>
  </si>
  <si>
    <t>Фатыкова</t>
  </si>
  <si>
    <t>Кристина</t>
  </si>
  <si>
    <t>АЯ-5-4</t>
  </si>
  <si>
    <t>Одинаева</t>
  </si>
  <si>
    <t>Дилафруз</t>
  </si>
  <si>
    <t>Исмонхуджаева14.07.2013</t>
  </si>
  <si>
    <t>АЯ-5-5</t>
  </si>
  <si>
    <t xml:space="preserve">Ефимов </t>
  </si>
  <si>
    <t>Степан</t>
  </si>
  <si>
    <t>Артемович</t>
  </si>
  <si>
    <t>АЯ-5-6</t>
  </si>
  <si>
    <t>АЯ-5-7</t>
  </si>
  <si>
    <t>АЯ-5-8</t>
  </si>
  <si>
    <t>АЯ-5-9</t>
  </si>
  <si>
    <t>Фаттахетдинов</t>
  </si>
  <si>
    <t>Денис</t>
  </si>
  <si>
    <t>Ильнурович</t>
  </si>
  <si>
    <t xml:space="preserve">Матеева </t>
  </si>
  <si>
    <t>Арина</t>
  </si>
  <si>
    <t>АЯ-5-10</t>
  </si>
  <si>
    <t>АЯ-5-11</t>
  </si>
  <si>
    <t>АЯ-5-12</t>
  </si>
  <si>
    <t>Гиматов</t>
  </si>
  <si>
    <t>Александр</t>
  </si>
  <si>
    <t>Исмакаев</t>
  </si>
  <si>
    <t>Раилевич</t>
  </si>
  <si>
    <t>Фаизова</t>
  </si>
  <si>
    <t>Элина</t>
  </si>
  <si>
    <t>04.14.2014</t>
  </si>
  <si>
    <t xml:space="preserve">Хайруллин </t>
  </si>
  <si>
    <t>Руслан</t>
  </si>
  <si>
    <t xml:space="preserve">Галимшина Рамиля Наилевна </t>
  </si>
  <si>
    <t>МБОУ "ТГ №11"</t>
  </si>
  <si>
    <t>призёр</t>
  </si>
  <si>
    <t xml:space="preserve"> МБОУ "ТГ №11"</t>
  </si>
  <si>
    <t>Тухбатшин</t>
  </si>
  <si>
    <t>Амир</t>
  </si>
  <si>
    <t>Русланович</t>
  </si>
  <si>
    <t>Халиуллин</t>
  </si>
  <si>
    <t>Ильдусович</t>
  </si>
  <si>
    <t>Алымова</t>
  </si>
  <si>
    <t>Дарья</t>
  </si>
  <si>
    <t>АЯ-10-8</t>
  </si>
  <si>
    <t>АЯ-10-6</t>
  </si>
  <si>
    <t>АЯ-10-7</t>
  </si>
  <si>
    <t>Ранжированный список участников школьного этапа всероссийской олимпиады школьников 
по английскому языку в 11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</si>
</sst>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  <xf numFmtId="14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center"/>
    </xf>
    <xf numFmtId="14" fontId="5" fillId="0" borderId="3" xfId="0" applyNumberFormat="1" applyFont="1" applyFill="1" applyBorder="1" applyAlignment="1">
      <alignment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165" fontId="5" fillId="0" borderId="3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/>
    <xf numFmtId="14" fontId="5" fillId="0" borderId="1" xfId="0" applyNumberFormat="1" applyFont="1" applyBorder="1"/>
    <xf numFmtId="49" fontId="5" fillId="0" borderId="1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23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3.2" x14ac:dyDescent="0.25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14" zoomScaleNormal="100" workbookViewId="0">
      <selection activeCell="H28" sqref="H28"/>
    </sheetView>
  </sheetViews>
  <sheetFormatPr defaultColWidth="9.109375" defaultRowHeight="13.8" x14ac:dyDescent="0.25"/>
  <cols>
    <col min="1" max="1" width="4.5546875" style="10" customWidth="1"/>
    <col min="2" max="2" width="19.5546875" style="10" customWidth="1"/>
    <col min="3" max="4" width="16.5546875" style="10" customWidth="1"/>
    <col min="5" max="5" width="14.44140625" style="10" customWidth="1"/>
    <col min="6" max="6" width="12.5546875" style="10" customWidth="1"/>
    <col min="7" max="7" width="14.109375" style="10" bestFit="1" customWidth="1"/>
    <col min="8" max="8" width="15.33203125" style="10" customWidth="1"/>
    <col min="9" max="9" width="18.5546875" style="10" customWidth="1"/>
    <col min="10" max="10" width="21" style="10" customWidth="1"/>
    <col min="11" max="12" width="13.88671875" style="10" customWidth="1"/>
    <col min="13" max="13" width="10.6640625" style="10" customWidth="1"/>
    <col min="14" max="15" width="8.44140625" style="10" customWidth="1"/>
    <col min="16" max="16" width="13" style="10" customWidth="1"/>
    <col min="17" max="17" width="43.109375" style="10" bestFit="1" customWidth="1"/>
    <col min="18" max="18" width="13.44140625" style="10" customWidth="1"/>
    <col min="19" max="16384" width="9.10937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83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4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 x14ac:dyDescent="0.25">
      <c r="C9" s="60" t="s">
        <v>24</v>
      </c>
      <c r="D9" s="60"/>
      <c r="E9" s="14"/>
      <c r="G9" s="18" t="s">
        <v>44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82.8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" customHeight="1" x14ac:dyDescent="0.25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 t="s">
        <v>45</v>
      </c>
      <c r="K11" s="38"/>
      <c r="L11" s="39"/>
      <c r="M11" s="40"/>
      <c r="N11" s="31"/>
      <c r="O11" s="31"/>
      <c r="P11" s="41"/>
      <c r="Q11" s="37"/>
      <c r="R11" s="43" t="s">
        <v>46</v>
      </c>
    </row>
    <row r="12" spans="1:21" s="32" customFormat="1" ht="12.9" customHeight="1" x14ac:dyDescent="0.25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 t="s">
        <v>45</v>
      </c>
      <c r="K12" s="38"/>
      <c r="L12" s="39"/>
      <c r="M12" s="40"/>
      <c r="N12" s="31" t="str">
        <f t="shared" ref="N12:N60" si="0">IF(M12="","",M12/$E$9)</f>
        <v/>
      </c>
      <c r="O12" s="31" t="str">
        <f t="shared" ref="O12:O60" si="1">IF(M12="","",M12/$K$9)</f>
        <v/>
      </c>
      <c r="P12" s="41" t="str">
        <f t="shared" ref="P12:P59" si="2">IF(M12="","",IF($K$9=M12,$L$9,IF(M12&gt;=$H$9,"призер","участник")))</f>
        <v/>
      </c>
      <c r="Q12" s="37"/>
      <c r="R12" s="43" t="s">
        <v>46</v>
      </c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37" t="s">
        <v>45</v>
      </c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 t="s">
        <v>46</v>
      </c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 t="s">
        <v>45</v>
      </c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 t="s">
        <v>46</v>
      </c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 t="s">
        <v>45</v>
      </c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 t="s">
        <v>46</v>
      </c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 t="s">
        <v>45</v>
      </c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 t="s">
        <v>46</v>
      </c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 t="s">
        <v>45</v>
      </c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 t="s">
        <v>46</v>
      </c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 t="s">
        <v>45</v>
      </c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 t="s">
        <v>46</v>
      </c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 t="s">
        <v>45</v>
      </c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 t="s">
        <v>46</v>
      </c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 t="s">
        <v>45</v>
      </c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 t="s">
        <v>46</v>
      </c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 t="s">
        <v>45</v>
      </c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 t="s">
        <v>46</v>
      </c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 t="s">
        <v>45</v>
      </c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 t="s">
        <v>46</v>
      </c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2:P2"/>
    <mergeCell ref="C9:D9"/>
  </mergeCells>
  <conditionalFormatting sqref="C4:C5">
    <cfRule type="expression" dxfId="22" priority="3" stopIfTrue="1">
      <formula>ISBLANK(C4)</formula>
    </cfRule>
  </conditionalFormatting>
  <conditionalFormatting sqref="C8">
    <cfRule type="expression" dxfId="21" priority="2" stopIfTrue="1">
      <formula>ISBLANK(C8)</formula>
    </cfRule>
  </conditionalFormatting>
  <conditionalFormatting sqref="E9">
    <cfRule type="expression" dxfId="2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tabSelected="1" zoomScaleNormal="100" workbookViewId="0">
      <selection activeCell="A23" sqref="A23"/>
    </sheetView>
  </sheetViews>
  <sheetFormatPr defaultColWidth="9.109375" defaultRowHeight="13.8" x14ac:dyDescent="0.25"/>
  <cols>
    <col min="1" max="1" width="4.5546875" style="10" customWidth="1"/>
    <col min="2" max="2" width="19.5546875" style="10" customWidth="1"/>
    <col min="3" max="4" width="16.5546875" style="10" customWidth="1"/>
    <col min="5" max="5" width="14.44140625" style="10" customWidth="1"/>
    <col min="6" max="6" width="12.5546875" style="10" customWidth="1"/>
    <col min="7" max="7" width="14.109375" style="10" bestFit="1" customWidth="1"/>
    <col min="8" max="8" width="15.33203125" style="10" customWidth="1"/>
    <col min="9" max="9" width="18.5546875" style="10" customWidth="1"/>
    <col min="10" max="10" width="21" style="10" customWidth="1"/>
    <col min="11" max="12" width="13.88671875" style="10" customWidth="1"/>
    <col min="13" max="13" width="10.6640625" style="10" customWidth="1"/>
    <col min="14" max="15" width="8.44140625" style="10" customWidth="1"/>
    <col min="16" max="16" width="13" style="10" customWidth="1"/>
    <col min="17" max="17" width="43.109375" style="10" bestFit="1" customWidth="1"/>
    <col min="18" max="18" width="12.88671875" style="10" customWidth="1"/>
    <col min="19" max="16384" width="9.10937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84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COUNTA(M11:M22)</f>
        <v>12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85</v>
      </c>
      <c r="E4" s="16" t="s">
        <v>21</v>
      </c>
      <c r="F4" s="17"/>
      <c r="Q4" s="18" t="s">
        <v>33</v>
      </c>
      <c r="R4" s="19">
        <f>COUNTIF(P11:P22,"победитель")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4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COUNTIF(P11:P22,"участник")</f>
        <v>7</v>
      </c>
    </row>
    <row r="7" spans="1:21" x14ac:dyDescent="0.25">
      <c r="A7" s="49" t="s">
        <v>5</v>
      </c>
      <c r="B7" s="15"/>
      <c r="C7" s="49">
        <v>5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86</v>
      </c>
      <c r="F8" s="17"/>
      <c r="M8" s="52"/>
      <c r="Q8" s="22" t="s">
        <v>31</v>
      </c>
      <c r="R8" s="21">
        <f>(R4+R5)/R2</f>
        <v>0.41666666666666669</v>
      </c>
    </row>
    <row r="9" spans="1:21" x14ac:dyDescent="0.25">
      <c r="C9" s="60" t="s">
        <v>24</v>
      </c>
      <c r="D9" s="60"/>
      <c r="E9" s="14">
        <v>45</v>
      </c>
      <c r="G9" s="18" t="s">
        <v>44</v>
      </c>
      <c r="H9" s="56">
        <f>E9/2</f>
        <v>22.5</v>
      </c>
      <c r="J9" s="23" t="s">
        <v>13</v>
      </c>
      <c r="K9" s="24">
        <f>MAX(M11:M22)</f>
        <v>44</v>
      </c>
      <c r="L9" s="25" t="str">
        <f>IF(K9*100/E9&gt;=50,"победитель","участник")</f>
        <v>победитель</v>
      </c>
      <c r="M9" s="52"/>
      <c r="P9" s="26">
        <f>R8-45%</f>
        <v>-3.3333333333333326E-2</v>
      </c>
      <c r="Q9" s="18" t="s">
        <v>26</v>
      </c>
      <c r="R9" s="27">
        <f>IF((R2*P9)&gt;0,(R2*P9),0)</f>
        <v>0</v>
      </c>
    </row>
    <row r="10" spans="1:21" ht="82.8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" customHeight="1" x14ac:dyDescent="0.25">
      <c r="A11" s="28">
        <v>1</v>
      </c>
      <c r="B11" s="51" t="s">
        <v>12</v>
      </c>
      <c r="C11" s="34" t="s">
        <v>344</v>
      </c>
      <c r="D11" s="34" t="s">
        <v>345</v>
      </c>
      <c r="E11" s="34" t="s">
        <v>185</v>
      </c>
      <c r="F11" s="61">
        <v>41969</v>
      </c>
      <c r="G11" s="36" t="s">
        <v>47</v>
      </c>
      <c r="H11" s="36" t="s">
        <v>82</v>
      </c>
      <c r="I11" s="37" t="s">
        <v>82</v>
      </c>
      <c r="J11" s="37" t="s">
        <v>354</v>
      </c>
      <c r="K11" s="38">
        <v>5</v>
      </c>
      <c r="L11" s="39" t="s">
        <v>335</v>
      </c>
      <c r="M11" s="40">
        <v>44</v>
      </c>
      <c r="N11" s="31">
        <f>IF(M11="","",M11/$E$9)</f>
        <v>0.97777777777777775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353</v>
      </c>
      <c r="R11" s="43" t="s">
        <v>354</v>
      </c>
    </row>
    <row r="12" spans="1:21" s="32" customFormat="1" ht="12.9" customHeight="1" x14ac:dyDescent="0.25">
      <c r="A12" s="28">
        <v>2</v>
      </c>
      <c r="B12" s="51" t="s">
        <v>12</v>
      </c>
      <c r="C12" s="34" t="s">
        <v>322</v>
      </c>
      <c r="D12" s="34" t="s">
        <v>323</v>
      </c>
      <c r="E12" s="34" t="s">
        <v>274</v>
      </c>
      <c r="F12" s="61">
        <v>41865</v>
      </c>
      <c r="G12" s="36" t="s">
        <v>47</v>
      </c>
      <c r="H12" s="36" t="s">
        <v>82</v>
      </c>
      <c r="I12" s="37" t="s">
        <v>82</v>
      </c>
      <c r="J12" s="37" t="s">
        <v>354</v>
      </c>
      <c r="K12" s="38">
        <v>5</v>
      </c>
      <c r="L12" s="39" t="s">
        <v>324</v>
      </c>
      <c r="M12" s="40">
        <v>35</v>
      </c>
      <c r="N12" s="31">
        <f>IF(M12="","",M12/$E$9)</f>
        <v>0.77777777777777779</v>
      </c>
      <c r="O12" s="31">
        <f>IF(M12="","",M12/$K$9)</f>
        <v>0.79545454545454541</v>
      </c>
      <c r="P12" s="41" t="str">
        <f>IF(M12="","",IF($K$9=M12,$L$9,IF(M12&gt;=$H$9,"призер","участник")))</f>
        <v>призер</v>
      </c>
      <c r="Q12" s="37" t="s">
        <v>353</v>
      </c>
      <c r="R12" s="43" t="s">
        <v>354</v>
      </c>
    </row>
    <row r="13" spans="1:21" x14ac:dyDescent="0.25">
      <c r="A13" s="28">
        <v>3</v>
      </c>
      <c r="B13" s="51" t="s">
        <v>12</v>
      </c>
      <c r="C13" s="34" t="s">
        <v>50</v>
      </c>
      <c r="D13" s="34" t="s">
        <v>51</v>
      </c>
      <c r="E13" s="34" t="s">
        <v>52</v>
      </c>
      <c r="F13" s="61" t="s">
        <v>89</v>
      </c>
      <c r="G13" s="36" t="s">
        <v>47</v>
      </c>
      <c r="H13" s="36" t="s">
        <v>82</v>
      </c>
      <c r="I13" s="37" t="s">
        <v>82</v>
      </c>
      <c r="J13" s="37" t="s">
        <v>45</v>
      </c>
      <c r="K13" s="38">
        <v>5</v>
      </c>
      <c r="L13" s="39" t="s">
        <v>146</v>
      </c>
      <c r="M13" s="40">
        <v>33</v>
      </c>
      <c r="N13" s="31">
        <f>IF(M13="","",M13/$E$9)</f>
        <v>0.73333333333333328</v>
      </c>
      <c r="O13" s="31">
        <f>IF(M13="","",M13/$K$9)</f>
        <v>0.75</v>
      </c>
      <c r="P13" s="41" t="str">
        <f>IF(M13="","",IF($K$9=M13,$L$9,IF(M13&gt;=$H$9,"призер","участник")))</f>
        <v>призер</v>
      </c>
      <c r="Q13" s="37" t="s">
        <v>114</v>
      </c>
      <c r="R13" s="43" t="s">
        <v>46</v>
      </c>
    </row>
    <row r="14" spans="1:21" x14ac:dyDescent="0.25">
      <c r="A14" s="28">
        <v>4</v>
      </c>
      <c r="B14" s="51" t="s">
        <v>12</v>
      </c>
      <c r="C14" s="34" t="s">
        <v>348</v>
      </c>
      <c r="D14" s="34" t="s">
        <v>349</v>
      </c>
      <c r="E14" s="34" t="s">
        <v>92</v>
      </c>
      <c r="F14" s="61" t="s">
        <v>350</v>
      </c>
      <c r="G14" s="36" t="s">
        <v>47</v>
      </c>
      <c r="H14" s="36" t="s">
        <v>82</v>
      </c>
      <c r="I14" s="37" t="s">
        <v>82</v>
      </c>
      <c r="J14" s="37" t="s">
        <v>354</v>
      </c>
      <c r="K14" s="38">
        <v>5</v>
      </c>
      <c r="L14" s="39" t="s">
        <v>342</v>
      </c>
      <c r="M14" s="40">
        <v>33</v>
      </c>
      <c r="N14" s="31">
        <f>IF(M14="","",M14/$E$9)</f>
        <v>0.73333333333333328</v>
      </c>
      <c r="O14" s="31">
        <f>IF(M14="","",M14/$K$9)</f>
        <v>0.75</v>
      </c>
      <c r="P14" s="41" t="str">
        <f>IF(M14="","",IF($K$9=M14,$L$9,IF(M14&gt;=$H$9,"призер","участник")))</f>
        <v>призер</v>
      </c>
      <c r="Q14" s="37" t="s">
        <v>319</v>
      </c>
      <c r="R14" s="43" t="s">
        <v>354</v>
      </c>
    </row>
    <row r="15" spans="1:21" x14ac:dyDescent="0.25">
      <c r="A15" s="28">
        <v>5</v>
      </c>
      <c r="B15" s="51" t="s">
        <v>12</v>
      </c>
      <c r="C15" s="34" t="s">
        <v>329</v>
      </c>
      <c r="D15" s="34" t="s">
        <v>330</v>
      </c>
      <c r="E15" s="34" t="s">
        <v>331</v>
      </c>
      <c r="F15" s="61">
        <v>41910</v>
      </c>
      <c r="G15" s="36" t="s">
        <v>47</v>
      </c>
      <c r="H15" s="36" t="s">
        <v>82</v>
      </c>
      <c r="I15" s="37" t="s">
        <v>82</v>
      </c>
      <c r="J15" s="37" t="s">
        <v>354</v>
      </c>
      <c r="K15" s="38">
        <v>5</v>
      </c>
      <c r="L15" s="39" t="s">
        <v>332</v>
      </c>
      <c r="M15" s="40">
        <v>19</v>
      </c>
      <c r="N15" s="31">
        <f>IF(M15="","",M15/$E$9)</f>
        <v>0.42222222222222222</v>
      </c>
      <c r="O15" s="31">
        <f>IF(M15="","",M15/$K$9)</f>
        <v>0.43181818181818182</v>
      </c>
      <c r="P15" s="41" t="s">
        <v>355</v>
      </c>
      <c r="Q15" s="37" t="s">
        <v>319</v>
      </c>
      <c r="R15" s="43" t="s">
        <v>354</v>
      </c>
    </row>
    <row r="16" spans="1:21" x14ac:dyDescent="0.25">
      <c r="A16" s="28">
        <v>6</v>
      </c>
      <c r="B16" s="51" t="s">
        <v>12</v>
      </c>
      <c r="C16" s="34" t="s">
        <v>53</v>
      </c>
      <c r="D16" s="34" t="s">
        <v>54</v>
      </c>
      <c r="E16" s="34" t="s">
        <v>87</v>
      </c>
      <c r="F16" s="61" t="s">
        <v>90</v>
      </c>
      <c r="G16" s="36" t="s">
        <v>47</v>
      </c>
      <c r="H16" s="36" t="s">
        <v>82</v>
      </c>
      <c r="I16" s="37" t="s">
        <v>82</v>
      </c>
      <c r="J16" s="37" t="s">
        <v>45</v>
      </c>
      <c r="K16" s="38">
        <v>5</v>
      </c>
      <c r="L16" s="39" t="s">
        <v>147</v>
      </c>
      <c r="M16" s="40">
        <v>18</v>
      </c>
      <c r="N16" s="31">
        <f>IF(M16="","",M16/$E$9)</f>
        <v>0.4</v>
      </c>
      <c r="O16" s="31">
        <f>IF(M16="","",M16/$K$9)</f>
        <v>0.40909090909090912</v>
      </c>
      <c r="P16" s="41" t="str">
        <f>IF(M16="","",IF($K$9=M16,$L$9,IF(M16&gt;=$H$9,"призер","участник")))</f>
        <v>участник</v>
      </c>
      <c r="Q16" s="37" t="s">
        <v>114</v>
      </c>
      <c r="R16" s="43" t="s">
        <v>46</v>
      </c>
    </row>
    <row r="17" spans="1:18" x14ac:dyDescent="0.25">
      <c r="A17" s="28">
        <v>7</v>
      </c>
      <c r="B17" s="51" t="s">
        <v>12</v>
      </c>
      <c r="C17" s="34" t="s">
        <v>339</v>
      </c>
      <c r="D17" s="34" t="s">
        <v>340</v>
      </c>
      <c r="E17" s="34" t="s">
        <v>278</v>
      </c>
      <c r="F17" s="61">
        <v>41955</v>
      </c>
      <c r="G17" s="36" t="s">
        <v>47</v>
      </c>
      <c r="H17" s="36" t="s">
        <v>82</v>
      </c>
      <c r="I17" s="37" t="s">
        <v>82</v>
      </c>
      <c r="J17" s="37" t="s">
        <v>354</v>
      </c>
      <c r="K17" s="38">
        <v>5</v>
      </c>
      <c r="L17" s="39" t="s">
        <v>334</v>
      </c>
      <c r="M17" s="40">
        <v>18</v>
      </c>
      <c r="N17" s="31">
        <f>IF(M17="","",M17/$E$9)</f>
        <v>0.4</v>
      </c>
      <c r="O17" s="31">
        <f>IF(M17="","",M17/$K$9)</f>
        <v>0.40909090909090912</v>
      </c>
      <c r="P17" s="41" t="str">
        <f>IF(M17="","",IF($K$9=M17,$L$9,IF(M17&gt;=$H$9,"призер","участник")))</f>
        <v>участник</v>
      </c>
      <c r="Q17" s="37" t="s">
        <v>319</v>
      </c>
      <c r="R17" s="43" t="s">
        <v>354</v>
      </c>
    </row>
    <row r="18" spans="1:18" x14ac:dyDescent="0.25">
      <c r="A18" s="28">
        <v>8</v>
      </c>
      <c r="B18" s="51" t="s">
        <v>12</v>
      </c>
      <c r="C18" s="34" t="s">
        <v>55</v>
      </c>
      <c r="D18" s="34" t="s">
        <v>56</v>
      </c>
      <c r="E18" s="34" t="s">
        <v>88</v>
      </c>
      <c r="F18" s="62" t="s">
        <v>91</v>
      </c>
      <c r="G18" s="36" t="s">
        <v>47</v>
      </c>
      <c r="H18" s="36" t="s">
        <v>82</v>
      </c>
      <c r="I18" s="45" t="s">
        <v>82</v>
      </c>
      <c r="J18" s="45" t="s">
        <v>45</v>
      </c>
      <c r="K18" s="46">
        <v>5</v>
      </c>
      <c r="L18" s="39" t="s">
        <v>148</v>
      </c>
      <c r="M18" s="40">
        <v>15</v>
      </c>
      <c r="N18" s="31">
        <f>IF(M18="","",M18/$E$9)</f>
        <v>0.33333333333333331</v>
      </c>
      <c r="O18" s="31">
        <f>IF(M18="","",M18/$K$9)</f>
        <v>0.34090909090909088</v>
      </c>
      <c r="P18" s="41" t="str">
        <f>IF(M18="","",IF($K$9=M18,$L$9,IF(M18&gt;=$H$9,"призер","участник")))</f>
        <v>участник</v>
      </c>
      <c r="Q18" s="37" t="s">
        <v>114</v>
      </c>
      <c r="R18" s="43" t="s">
        <v>46</v>
      </c>
    </row>
    <row r="19" spans="1:18" x14ac:dyDescent="0.25">
      <c r="A19" s="28">
        <v>9</v>
      </c>
      <c r="B19" s="51" t="s">
        <v>12</v>
      </c>
      <c r="C19" s="34" t="s">
        <v>346</v>
      </c>
      <c r="D19" s="34" t="s">
        <v>299</v>
      </c>
      <c r="E19" s="34" t="s">
        <v>347</v>
      </c>
      <c r="F19" s="61">
        <v>41969</v>
      </c>
      <c r="G19" s="36" t="s">
        <v>47</v>
      </c>
      <c r="H19" s="36" t="s">
        <v>82</v>
      </c>
      <c r="I19" s="37" t="s">
        <v>82</v>
      </c>
      <c r="J19" s="37" t="s">
        <v>354</v>
      </c>
      <c r="K19" s="38">
        <v>5</v>
      </c>
      <c r="L19" s="39" t="s">
        <v>341</v>
      </c>
      <c r="M19" s="40">
        <v>15</v>
      </c>
      <c r="N19" s="31">
        <f>IF(M19="","",M19/$E$9)</f>
        <v>0.33333333333333331</v>
      </c>
      <c r="O19" s="31">
        <f>IF(M19="","",M19/$K$9)</f>
        <v>0.34090909090909088</v>
      </c>
      <c r="P19" s="41" t="str">
        <f>IF(M19="","",IF($K$9=M19,$L$9,IF(M19&gt;=$H$9,"призер","участник")))</f>
        <v>участник</v>
      </c>
      <c r="Q19" s="37" t="s">
        <v>319</v>
      </c>
      <c r="R19" s="43" t="s">
        <v>354</v>
      </c>
    </row>
    <row r="20" spans="1:18" x14ac:dyDescent="0.25">
      <c r="A20" s="28">
        <v>10</v>
      </c>
      <c r="B20" s="51" t="s">
        <v>12</v>
      </c>
      <c r="C20" s="34" t="s">
        <v>336</v>
      </c>
      <c r="D20" s="34" t="s">
        <v>337</v>
      </c>
      <c r="E20" s="34" t="s">
        <v>338</v>
      </c>
      <c r="F20" s="61">
        <v>41649</v>
      </c>
      <c r="G20" s="36" t="s">
        <v>47</v>
      </c>
      <c r="H20" s="36" t="s">
        <v>82</v>
      </c>
      <c r="I20" s="37" t="s">
        <v>82</v>
      </c>
      <c r="J20" s="37" t="s">
        <v>354</v>
      </c>
      <c r="K20" s="38">
        <v>5</v>
      </c>
      <c r="L20" s="39" t="s">
        <v>333</v>
      </c>
      <c r="M20" s="40">
        <v>14</v>
      </c>
      <c r="N20" s="31">
        <f>IF(M20="","",M20/$E$9)</f>
        <v>0.31111111111111112</v>
      </c>
      <c r="O20" s="31">
        <f>IF(M20="","",M20/$K$9)</f>
        <v>0.31818181818181818</v>
      </c>
      <c r="P20" s="41" t="str">
        <f>IF(M20="","",IF($K$9=M20,$L$9,IF(M20&gt;=$H$9,"призер","участник")))</f>
        <v>участник</v>
      </c>
      <c r="Q20" s="37" t="s">
        <v>353</v>
      </c>
      <c r="R20" s="43" t="s">
        <v>354</v>
      </c>
    </row>
    <row r="21" spans="1:18" x14ac:dyDescent="0.25">
      <c r="A21" s="28">
        <v>11</v>
      </c>
      <c r="B21" s="51" t="s">
        <v>12</v>
      </c>
      <c r="C21" s="34" t="s">
        <v>351</v>
      </c>
      <c r="D21" s="34" t="s">
        <v>352</v>
      </c>
      <c r="E21" s="34" t="s">
        <v>105</v>
      </c>
      <c r="F21" s="61">
        <v>41764</v>
      </c>
      <c r="G21" s="36" t="s">
        <v>47</v>
      </c>
      <c r="H21" s="36" t="s">
        <v>82</v>
      </c>
      <c r="I21" s="37" t="s">
        <v>82</v>
      </c>
      <c r="J21" s="37" t="s">
        <v>354</v>
      </c>
      <c r="K21" s="38">
        <v>5</v>
      </c>
      <c r="L21" s="39" t="s">
        <v>343</v>
      </c>
      <c r="M21" s="40">
        <v>14</v>
      </c>
      <c r="N21" s="31">
        <f>IF(M21="","",M21/$E$9)</f>
        <v>0.31111111111111112</v>
      </c>
      <c r="O21" s="31">
        <f>IF(M21="","",M21/$K$9)</f>
        <v>0.31818181818181818</v>
      </c>
      <c r="P21" s="41" t="str">
        <f>IF(M21="","",IF($K$9=M21,$L$9,IF(M21&gt;=$H$9,"призер","участник")))</f>
        <v>участник</v>
      </c>
      <c r="Q21" s="37" t="s">
        <v>353</v>
      </c>
      <c r="R21" s="43" t="s">
        <v>354</v>
      </c>
    </row>
    <row r="22" spans="1:18" x14ac:dyDescent="0.25">
      <c r="A22" s="28">
        <v>12</v>
      </c>
      <c r="B22" s="51" t="s">
        <v>12</v>
      </c>
      <c r="C22" s="34" t="s">
        <v>325</v>
      </c>
      <c r="D22" s="34" t="s">
        <v>326</v>
      </c>
      <c r="E22" s="34" t="s">
        <v>327</v>
      </c>
      <c r="F22" s="61"/>
      <c r="G22" s="36" t="s">
        <v>47</v>
      </c>
      <c r="H22" s="36" t="s">
        <v>82</v>
      </c>
      <c r="I22" s="37" t="s">
        <v>82</v>
      </c>
      <c r="J22" s="37" t="s">
        <v>354</v>
      </c>
      <c r="K22" s="38">
        <v>5</v>
      </c>
      <c r="L22" s="39" t="s">
        <v>328</v>
      </c>
      <c r="M22" s="40">
        <v>11</v>
      </c>
      <c r="N22" s="31">
        <f>IF(M22="","",M22/$E$9)</f>
        <v>0.24444444444444444</v>
      </c>
      <c r="O22" s="31">
        <f>IF(M22="","",M22/$K$9)</f>
        <v>0.25</v>
      </c>
      <c r="P22" s="41" t="str">
        <f>IF(M22="","",IF($K$9=M22,$L$9,IF(M22&gt;=$H$9,"призер","участник")))</f>
        <v>участник</v>
      </c>
      <c r="Q22" s="37" t="s">
        <v>319</v>
      </c>
      <c r="R22" s="43" t="s">
        <v>354</v>
      </c>
    </row>
    <row r="24" spans="1:18" x14ac:dyDescent="0.25">
      <c r="B24" s="33" t="s">
        <v>23</v>
      </c>
    </row>
    <row r="25" spans="1:18" x14ac:dyDescent="0.25">
      <c r="C25" s="10" t="s">
        <v>124</v>
      </c>
      <c r="E25" s="10" t="s">
        <v>125</v>
      </c>
    </row>
    <row r="26" spans="1:18" x14ac:dyDescent="0.25">
      <c r="C26" s="10" t="s">
        <v>130</v>
      </c>
      <c r="E26" s="10" t="s">
        <v>126</v>
      </c>
    </row>
    <row r="27" spans="1:18" x14ac:dyDescent="0.25">
      <c r="E27" s="10" t="s">
        <v>127</v>
      </c>
    </row>
    <row r="28" spans="1:18" x14ac:dyDescent="0.25">
      <c r="E28" s="10" t="s">
        <v>128</v>
      </c>
    </row>
    <row r="29" spans="1:18" x14ac:dyDescent="0.25">
      <c r="E29" s="10" t="s">
        <v>129</v>
      </c>
    </row>
  </sheetData>
  <protectedRanges>
    <protectedRange sqref="N11:N22" name="Диапазон1_3_1"/>
    <protectedRange sqref="O11:O22" name="Диапазон1_1_1_1"/>
    <protectedRange sqref="P11:P22" name="Диапазон1_2_1_1_1"/>
  </protectedRanges>
  <autoFilter ref="A10:R10">
    <sortState ref="A11:R22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19" priority="3" stopIfTrue="1">
      <formula>ISBLANK(C4)</formula>
    </cfRule>
  </conditionalFormatting>
  <conditionalFormatting sqref="C8">
    <cfRule type="expression" dxfId="18" priority="2" stopIfTrue="1">
      <formula>ISBLANK(C8)</formula>
    </cfRule>
  </conditionalFormatting>
  <conditionalFormatting sqref="E9">
    <cfRule type="expression" dxfId="17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2"/>
  <sheetViews>
    <sheetView topLeftCell="L11" zoomScaleNormal="100" workbookViewId="0">
      <selection activeCell="A26" sqref="A26"/>
    </sheetView>
  </sheetViews>
  <sheetFormatPr defaultColWidth="9.109375" defaultRowHeight="13.8" x14ac:dyDescent="0.25"/>
  <cols>
    <col min="1" max="1" width="4.5546875" style="10" customWidth="1"/>
    <col min="2" max="2" width="19.5546875" style="10" customWidth="1"/>
    <col min="3" max="4" width="16.5546875" style="10" customWidth="1"/>
    <col min="5" max="5" width="14.44140625" style="10" customWidth="1"/>
    <col min="6" max="6" width="12.5546875" style="10" customWidth="1"/>
    <col min="7" max="7" width="14.109375" style="10" bestFit="1" customWidth="1"/>
    <col min="8" max="8" width="15.33203125" style="10" customWidth="1"/>
    <col min="9" max="9" width="18.5546875" style="10" customWidth="1"/>
    <col min="10" max="10" width="21" style="10" customWidth="1"/>
    <col min="11" max="12" width="13.88671875" style="10" customWidth="1"/>
    <col min="13" max="13" width="10.6640625" style="10" customWidth="1"/>
    <col min="14" max="15" width="8.44140625" style="10" customWidth="1"/>
    <col min="16" max="16" width="13" style="10" customWidth="1"/>
    <col min="17" max="17" width="43.109375" style="10" bestFit="1" customWidth="1"/>
    <col min="18" max="18" width="12.88671875" style="10" customWidth="1"/>
    <col min="19" max="16384" width="9.10937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99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COUNTA(M11:M25)</f>
        <v>15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85</v>
      </c>
      <c r="E4" s="16" t="s">
        <v>21</v>
      </c>
      <c r="F4" s="17"/>
      <c r="Q4" s="18" t="s">
        <v>33</v>
      </c>
      <c r="R4" s="19">
        <f>COUNTIF(P11:P25,"победитель")</f>
        <v>2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COUNTIF(P11:P25,"призер")</f>
        <v>5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COUNTIF(P11:P25,"участник")</f>
        <v>8</v>
      </c>
    </row>
    <row r="7" spans="1:21" x14ac:dyDescent="0.25">
      <c r="A7" s="49" t="s">
        <v>5</v>
      </c>
      <c r="B7" s="15"/>
      <c r="C7" s="49">
        <v>6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86</v>
      </c>
      <c r="F8" s="17"/>
      <c r="Q8" s="22" t="s">
        <v>31</v>
      </c>
      <c r="R8" s="21">
        <f>(R4+R5)/R2</f>
        <v>0.46666666666666667</v>
      </c>
    </row>
    <row r="9" spans="1:21" x14ac:dyDescent="0.25">
      <c r="C9" s="60" t="s">
        <v>24</v>
      </c>
      <c r="D9" s="60"/>
      <c r="E9" s="14">
        <v>45</v>
      </c>
      <c r="G9" s="18" t="s">
        <v>44</v>
      </c>
      <c r="H9" s="56">
        <f>E9/2</f>
        <v>22.5</v>
      </c>
      <c r="J9" s="23" t="s">
        <v>13</v>
      </c>
      <c r="K9" s="24">
        <f>MAX(M11:M25)</f>
        <v>35</v>
      </c>
      <c r="L9" s="25" t="str">
        <f>IF(K9*100/E9&gt;=50,"победитель","участник")</f>
        <v>победитель</v>
      </c>
      <c r="P9" s="26">
        <f>R8-45%</f>
        <v>1.6666666666666663E-2</v>
      </c>
      <c r="Q9" s="18" t="s">
        <v>26</v>
      </c>
      <c r="R9" s="27">
        <f>IF((R2*P9)&gt;0,(R2*P9),0)</f>
        <v>0.24999999999999994</v>
      </c>
    </row>
    <row r="10" spans="1:21" ht="82.8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" customHeight="1" x14ac:dyDescent="0.25">
      <c r="A11" s="28">
        <v>1</v>
      </c>
      <c r="B11" s="51" t="s">
        <v>12</v>
      </c>
      <c r="C11" s="34" t="s">
        <v>282</v>
      </c>
      <c r="D11" s="34" t="s">
        <v>283</v>
      </c>
      <c r="E11" s="34" t="s">
        <v>284</v>
      </c>
      <c r="F11" s="35">
        <v>41266</v>
      </c>
      <c r="G11" s="36" t="s">
        <v>47</v>
      </c>
      <c r="H11" s="36" t="s">
        <v>82</v>
      </c>
      <c r="I11" s="37" t="s">
        <v>82</v>
      </c>
      <c r="J11" s="37" t="s">
        <v>354</v>
      </c>
      <c r="K11" s="38">
        <v>6</v>
      </c>
      <c r="L11" s="39" t="s">
        <v>285</v>
      </c>
      <c r="M11" s="40">
        <v>35</v>
      </c>
      <c r="N11" s="31">
        <f>IF(M11="","",M11/$E$9)</f>
        <v>0.77777777777777779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319</v>
      </c>
      <c r="R11" s="43" t="s">
        <v>354</v>
      </c>
    </row>
    <row r="12" spans="1:21" s="32" customFormat="1" ht="12.9" customHeight="1" x14ac:dyDescent="0.25">
      <c r="A12" s="28">
        <v>2</v>
      </c>
      <c r="B12" s="51" t="s">
        <v>12</v>
      </c>
      <c r="C12" s="34" t="s">
        <v>301</v>
      </c>
      <c r="D12" s="34" t="s">
        <v>302</v>
      </c>
      <c r="E12" s="34" t="s">
        <v>263</v>
      </c>
      <c r="F12" s="35">
        <v>41553</v>
      </c>
      <c r="G12" s="36" t="s">
        <v>47</v>
      </c>
      <c r="H12" s="36" t="s">
        <v>82</v>
      </c>
      <c r="I12" s="37" t="s">
        <v>82</v>
      </c>
      <c r="J12" s="37" t="s">
        <v>354</v>
      </c>
      <c r="K12" s="38">
        <v>6</v>
      </c>
      <c r="L12" s="39" t="s">
        <v>289</v>
      </c>
      <c r="M12" s="40">
        <v>35</v>
      </c>
      <c r="N12" s="31">
        <f>IF(M12="","",M12/$E$9)</f>
        <v>0.77777777777777779</v>
      </c>
      <c r="O12" s="31">
        <f>IF(M12="","",M12/$K$9)</f>
        <v>1</v>
      </c>
      <c r="P12" s="41" t="str">
        <f>IF(M12="","",IF($K$9=M12,$L$9,IF(M12&gt;=$H$9,"призер","участник")))</f>
        <v>победитель</v>
      </c>
      <c r="Q12" s="37" t="s">
        <v>319</v>
      </c>
      <c r="R12" s="43" t="s">
        <v>354</v>
      </c>
    </row>
    <row r="13" spans="1:21" x14ac:dyDescent="0.25">
      <c r="A13" s="28">
        <v>3</v>
      </c>
      <c r="B13" s="51" t="s">
        <v>12</v>
      </c>
      <c r="C13" s="34" t="s">
        <v>57</v>
      </c>
      <c r="D13" s="34" t="s">
        <v>58</v>
      </c>
      <c r="E13" s="34" t="s">
        <v>92</v>
      </c>
      <c r="F13" s="35" t="s">
        <v>93</v>
      </c>
      <c r="G13" s="36" t="s">
        <v>47</v>
      </c>
      <c r="H13" s="36" t="s">
        <v>82</v>
      </c>
      <c r="I13" s="37" t="s">
        <v>82</v>
      </c>
      <c r="J13" s="37" t="s">
        <v>45</v>
      </c>
      <c r="K13" s="38">
        <v>6</v>
      </c>
      <c r="L13" s="39" t="s">
        <v>142</v>
      </c>
      <c r="M13" s="40">
        <v>34</v>
      </c>
      <c r="N13" s="31">
        <f>IF(M13="","",M13/$E$9)</f>
        <v>0.75555555555555554</v>
      </c>
      <c r="O13" s="31">
        <f>IF(M13="","",M13/$K$9)</f>
        <v>0.97142857142857142</v>
      </c>
      <c r="P13" s="41" t="str">
        <f>IF(M13="","",IF($K$9=M13,$L$9,IF(M13&gt;=$H$9,"призер","участник")))</f>
        <v>призер</v>
      </c>
      <c r="Q13" s="37" t="s">
        <v>115</v>
      </c>
      <c r="R13" s="43" t="s">
        <v>46</v>
      </c>
    </row>
    <row r="14" spans="1:21" x14ac:dyDescent="0.25">
      <c r="A14" s="28">
        <v>4</v>
      </c>
      <c r="B14" s="51" t="s">
        <v>12</v>
      </c>
      <c r="C14" s="34" t="s">
        <v>298</v>
      </c>
      <c r="D14" s="34" t="s">
        <v>299</v>
      </c>
      <c r="E14" s="34" t="s">
        <v>300</v>
      </c>
      <c r="F14" s="35">
        <v>41401</v>
      </c>
      <c r="G14" s="36" t="s">
        <v>47</v>
      </c>
      <c r="H14" s="36" t="s">
        <v>82</v>
      </c>
      <c r="I14" s="37" t="s">
        <v>82</v>
      </c>
      <c r="J14" s="37" t="s">
        <v>354</v>
      </c>
      <c r="K14" s="38">
        <v>6</v>
      </c>
      <c r="L14" s="39" t="s">
        <v>288</v>
      </c>
      <c r="M14" s="40">
        <v>33</v>
      </c>
      <c r="N14" s="31">
        <f>IF(M14="","",M14/$E$9)</f>
        <v>0.73333333333333328</v>
      </c>
      <c r="O14" s="31">
        <f>IF(M14="","",M14/$K$9)</f>
        <v>0.94285714285714284</v>
      </c>
      <c r="P14" s="41" t="str">
        <f>IF(M14="","",IF($K$9=M14,$L$9,IF(M14&gt;=$H$9,"призер","участник")))</f>
        <v>призер</v>
      </c>
      <c r="Q14" s="37" t="s">
        <v>280</v>
      </c>
      <c r="R14" s="43" t="s">
        <v>354</v>
      </c>
    </row>
    <row r="15" spans="1:21" x14ac:dyDescent="0.25">
      <c r="A15" s="28">
        <v>5</v>
      </c>
      <c r="B15" s="51" t="s">
        <v>12</v>
      </c>
      <c r="C15" s="34" t="s">
        <v>296</v>
      </c>
      <c r="D15" s="34" t="s">
        <v>174</v>
      </c>
      <c r="E15" s="34" t="s">
        <v>297</v>
      </c>
      <c r="F15" s="35">
        <v>41500</v>
      </c>
      <c r="G15" s="36" t="s">
        <v>47</v>
      </c>
      <c r="H15" s="36" t="s">
        <v>82</v>
      </c>
      <c r="I15" s="37" t="s">
        <v>82</v>
      </c>
      <c r="J15" s="37" t="s">
        <v>354</v>
      </c>
      <c r="K15" s="38">
        <v>6</v>
      </c>
      <c r="L15" s="39" t="s">
        <v>287</v>
      </c>
      <c r="M15" s="40">
        <v>27</v>
      </c>
      <c r="N15" s="31">
        <f>IF(M15="","",M15/$E$9)</f>
        <v>0.6</v>
      </c>
      <c r="O15" s="31">
        <f>IF(M15="","",M15/$K$9)</f>
        <v>0.77142857142857146</v>
      </c>
      <c r="P15" s="41" t="str">
        <f>IF(M15="","",IF($K$9=M15,$L$9,IF(M15&gt;=$H$9,"призер","участник")))</f>
        <v>призер</v>
      </c>
      <c r="Q15" s="37" t="s">
        <v>319</v>
      </c>
      <c r="R15" s="43" t="s">
        <v>354</v>
      </c>
    </row>
    <row r="16" spans="1:21" x14ac:dyDescent="0.25">
      <c r="A16" s="28">
        <v>6</v>
      </c>
      <c r="B16" s="51" t="s">
        <v>12</v>
      </c>
      <c r="C16" s="34" t="s">
        <v>294</v>
      </c>
      <c r="D16" s="34" t="s">
        <v>295</v>
      </c>
      <c r="E16" s="34" t="s">
        <v>318</v>
      </c>
      <c r="F16" s="35">
        <v>41528</v>
      </c>
      <c r="G16" s="36" t="s">
        <v>47</v>
      </c>
      <c r="H16" s="36" t="s">
        <v>82</v>
      </c>
      <c r="I16" s="37" t="s">
        <v>82</v>
      </c>
      <c r="J16" s="37" t="s">
        <v>354</v>
      </c>
      <c r="K16" s="38">
        <v>6</v>
      </c>
      <c r="L16" s="39" t="s">
        <v>286</v>
      </c>
      <c r="M16" s="40">
        <v>25</v>
      </c>
      <c r="N16" s="31">
        <f>IF(M16="","",M16/$E$9)</f>
        <v>0.55555555555555558</v>
      </c>
      <c r="O16" s="31">
        <f>IF(M16="","",M16/$K$9)</f>
        <v>0.7142857142857143</v>
      </c>
      <c r="P16" s="41" t="str">
        <f>IF(M16="","",IF($K$9=M16,$L$9,IF(M16&gt;=$H$9,"призер","участник")))</f>
        <v>призер</v>
      </c>
      <c r="Q16" s="37" t="s">
        <v>280</v>
      </c>
      <c r="R16" s="43" t="s">
        <v>354</v>
      </c>
    </row>
    <row r="17" spans="1:18" x14ac:dyDescent="0.25">
      <c r="A17" s="28">
        <v>7</v>
      </c>
      <c r="B17" s="51" t="s">
        <v>12</v>
      </c>
      <c r="C17" s="34" t="s">
        <v>316</v>
      </c>
      <c r="D17" s="34" t="s">
        <v>317</v>
      </c>
      <c r="E17" s="34" t="s">
        <v>92</v>
      </c>
      <c r="F17" s="35">
        <v>41339</v>
      </c>
      <c r="G17" s="36" t="s">
        <v>47</v>
      </c>
      <c r="H17" s="36" t="s">
        <v>82</v>
      </c>
      <c r="I17" s="37" t="s">
        <v>82</v>
      </c>
      <c r="J17" s="37" t="s">
        <v>354</v>
      </c>
      <c r="K17" s="38">
        <v>6</v>
      </c>
      <c r="L17" s="39" t="s">
        <v>303</v>
      </c>
      <c r="M17" s="40">
        <v>25</v>
      </c>
      <c r="N17" s="31">
        <f>IF(M17="","",M17/$E$9)</f>
        <v>0.55555555555555558</v>
      </c>
      <c r="O17" s="31">
        <f>IF(M17="","",M17/$K$9)</f>
        <v>0.7142857142857143</v>
      </c>
      <c r="P17" s="41" t="str">
        <f>IF(M17="","",IF($K$9=M17,$L$9,IF(M17&gt;=$H$9,"призер","участник")))</f>
        <v>призер</v>
      </c>
      <c r="Q17" s="37" t="s">
        <v>319</v>
      </c>
      <c r="R17" s="43" t="s">
        <v>354</v>
      </c>
    </row>
    <row r="18" spans="1:18" x14ac:dyDescent="0.25">
      <c r="A18" s="28">
        <v>8</v>
      </c>
      <c r="B18" s="51" t="s">
        <v>12</v>
      </c>
      <c r="C18" s="34" t="s">
        <v>320</v>
      </c>
      <c r="D18" s="34" t="s">
        <v>321</v>
      </c>
      <c r="E18" s="34" t="s">
        <v>185</v>
      </c>
      <c r="F18" s="35">
        <v>41328</v>
      </c>
      <c r="G18" s="36" t="s">
        <v>47</v>
      </c>
      <c r="H18" s="36" t="s">
        <v>82</v>
      </c>
      <c r="I18" s="37" t="s">
        <v>82</v>
      </c>
      <c r="J18" s="37" t="s">
        <v>354</v>
      </c>
      <c r="K18" s="38">
        <v>6</v>
      </c>
      <c r="L18" s="39" t="s">
        <v>304</v>
      </c>
      <c r="M18" s="40">
        <v>22</v>
      </c>
      <c r="N18" s="31">
        <f>IF(M18="","",M18/$E$9)</f>
        <v>0.48888888888888887</v>
      </c>
      <c r="O18" s="31">
        <f>IF(M18="","",M18/$K$9)</f>
        <v>0.62857142857142856</v>
      </c>
      <c r="P18" s="41" t="str">
        <f>IF(M18="","",IF($K$9=M18,$L$9,IF(M18&gt;=$H$9,"призер","участник")))</f>
        <v>участник</v>
      </c>
      <c r="Q18" s="37" t="s">
        <v>280</v>
      </c>
      <c r="R18" s="43" t="s">
        <v>354</v>
      </c>
    </row>
    <row r="19" spans="1:18" x14ac:dyDescent="0.25">
      <c r="A19" s="28">
        <v>9</v>
      </c>
      <c r="B19" s="51" t="s">
        <v>12</v>
      </c>
      <c r="C19" s="34" t="s">
        <v>310</v>
      </c>
      <c r="D19" s="34" t="s">
        <v>311</v>
      </c>
      <c r="E19" s="34" t="s">
        <v>312</v>
      </c>
      <c r="F19" s="35">
        <v>41682</v>
      </c>
      <c r="G19" s="36" t="s">
        <v>47</v>
      </c>
      <c r="H19" s="36" t="s">
        <v>82</v>
      </c>
      <c r="I19" s="37" t="s">
        <v>82</v>
      </c>
      <c r="J19" s="37" t="s">
        <v>354</v>
      </c>
      <c r="K19" s="38">
        <v>6</v>
      </c>
      <c r="L19" s="39" t="s">
        <v>292</v>
      </c>
      <c r="M19" s="40">
        <v>20</v>
      </c>
      <c r="N19" s="31">
        <f>IF(M19="","",M19/$E$9)</f>
        <v>0.44444444444444442</v>
      </c>
      <c r="O19" s="31">
        <f>IF(M19="","",M19/$K$9)</f>
        <v>0.5714285714285714</v>
      </c>
      <c r="P19" s="41" t="str">
        <f>IF(M19="","",IF($K$9=M19,$L$9,IF(M19&gt;=$H$9,"призер","участник")))</f>
        <v>участник</v>
      </c>
      <c r="Q19" s="37" t="s">
        <v>319</v>
      </c>
      <c r="R19" s="43" t="s">
        <v>354</v>
      </c>
    </row>
    <row r="20" spans="1:18" x14ac:dyDescent="0.25">
      <c r="A20" s="28">
        <v>10</v>
      </c>
      <c r="B20" s="51" t="s">
        <v>12</v>
      </c>
      <c r="C20" s="34" t="s">
        <v>313</v>
      </c>
      <c r="D20" s="34" t="s">
        <v>314</v>
      </c>
      <c r="E20" s="34" t="s">
        <v>315</v>
      </c>
      <c r="F20" s="35">
        <v>45288</v>
      </c>
      <c r="G20" s="36" t="s">
        <v>47</v>
      </c>
      <c r="H20" s="36" t="s">
        <v>82</v>
      </c>
      <c r="I20" s="37" t="s">
        <v>82</v>
      </c>
      <c r="J20" s="37" t="s">
        <v>354</v>
      </c>
      <c r="K20" s="38">
        <v>6</v>
      </c>
      <c r="L20" s="39" t="s">
        <v>293</v>
      </c>
      <c r="M20" s="40">
        <v>16</v>
      </c>
      <c r="N20" s="31">
        <f>IF(M20="","",M20/$E$9)</f>
        <v>0.35555555555555557</v>
      </c>
      <c r="O20" s="31">
        <f>IF(M20="","",M20/$K$9)</f>
        <v>0.45714285714285713</v>
      </c>
      <c r="P20" s="41" t="str">
        <f>IF(M20="","",IF($K$9=M20,$L$9,IF(M20&gt;=$H$9,"призер","участник")))</f>
        <v>участник</v>
      </c>
      <c r="Q20" s="37" t="s">
        <v>280</v>
      </c>
      <c r="R20" s="43" t="s">
        <v>354</v>
      </c>
    </row>
    <row r="21" spans="1:18" x14ac:dyDescent="0.25">
      <c r="A21" s="28">
        <v>11</v>
      </c>
      <c r="B21" s="51" t="s">
        <v>12</v>
      </c>
      <c r="C21" s="34" t="s">
        <v>305</v>
      </c>
      <c r="D21" s="34" t="s">
        <v>245</v>
      </c>
      <c r="E21" s="34" t="s">
        <v>306</v>
      </c>
      <c r="F21" s="35">
        <v>41495</v>
      </c>
      <c r="G21" s="36" t="s">
        <v>47</v>
      </c>
      <c r="H21" s="36" t="s">
        <v>82</v>
      </c>
      <c r="I21" s="37" t="s">
        <v>82</v>
      </c>
      <c r="J21" s="37" t="s">
        <v>354</v>
      </c>
      <c r="K21" s="38">
        <v>6</v>
      </c>
      <c r="L21" s="39" t="s">
        <v>290</v>
      </c>
      <c r="M21" s="40">
        <v>14</v>
      </c>
      <c r="N21" s="31">
        <f>IF(M21="","",M21/$E$9)</f>
        <v>0.31111111111111112</v>
      </c>
      <c r="O21" s="31">
        <f>IF(M21="","",M21/$K$9)</f>
        <v>0.4</v>
      </c>
      <c r="P21" s="41" t="str">
        <f>IF(M21="","",IF($K$9=M21,$L$9,IF(M21&gt;=$H$9,"призер","участник")))</f>
        <v>участник</v>
      </c>
      <c r="Q21" s="37" t="s">
        <v>319</v>
      </c>
      <c r="R21" s="43" t="s">
        <v>354</v>
      </c>
    </row>
    <row r="22" spans="1:18" x14ac:dyDescent="0.25">
      <c r="A22" s="28">
        <v>12</v>
      </c>
      <c r="B22" s="51" t="s">
        <v>12</v>
      </c>
      <c r="C22" s="34" t="s">
        <v>62</v>
      </c>
      <c r="D22" s="34" t="s">
        <v>63</v>
      </c>
      <c r="E22" s="34" t="s">
        <v>95</v>
      </c>
      <c r="F22" s="44" t="s">
        <v>96</v>
      </c>
      <c r="G22" s="36" t="s">
        <v>47</v>
      </c>
      <c r="H22" s="36" t="s">
        <v>82</v>
      </c>
      <c r="I22" s="45" t="s">
        <v>82</v>
      </c>
      <c r="J22" s="45" t="s">
        <v>45</v>
      </c>
      <c r="K22" s="46">
        <v>6</v>
      </c>
      <c r="L22" s="39" t="s">
        <v>144</v>
      </c>
      <c r="M22" s="40">
        <v>13</v>
      </c>
      <c r="N22" s="31">
        <f>IF(M22="","",M22/$E$9)</f>
        <v>0.28888888888888886</v>
      </c>
      <c r="O22" s="31">
        <f>IF(M22="","",M22/$K$9)</f>
        <v>0.37142857142857144</v>
      </c>
      <c r="P22" s="41" t="str">
        <f>IF(M22="","",IF($K$9=M22,$L$9,IF(M22&gt;=$H$9,"призер","участник")))</f>
        <v>участник</v>
      </c>
      <c r="Q22" s="37" t="s">
        <v>115</v>
      </c>
      <c r="R22" s="43" t="s">
        <v>46</v>
      </c>
    </row>
    <row r="23" spans="1:18" x14ac:dyDescent="0.25">
      <c r="A23" s="28">
        <v>13</v>
      </c>
      <c r="B23" s="51" t="s">
        <v>12</v>
      </c>
      <c r="C23" s="34" t="s">
        <v>59</v>
      </c>
      <c r="D23" s="34" t="s">
        <v>60</v>
      </c>
      <c r="E23" s="34" t="s">
        <v>61</v>
      </c>
      <c r="F23" s="35" t="s">
        <v>94</v>
      </c>
      <c r="G23" s="36" t="s">
        <v>47</v>
      </c>
      <c r="H23" s="36" t="s">
        <v>82</v>
      </c>
      <c r="I23" s="37" t="s">
        <v>82</v>
      </c>
      <c r="J23" s="37" t="s">
        <v>45</v>
      </c>
      <c r="K23" s="38">
        <v>6</v>
      </c>
      <c r="L23" s="39" t="s">
        <v>143</v>
      </c>
      <c r="M23" s="40">
        <v>12</v>
      </c>
      <c r="N23" s="31">
        <f>IF(M23="","",M23/$E$9)</f>
        <v>0.26666666666666666</v>
      </c>
      <c r="O23" s="31">
        <f>IF(M23="","",M23/$K$9)</f>
        <v>0.34285714285714286</v>
      </c>
      <c r="P23" s="41" t="str">
        <f>IF(M23="","",IF($K$9=M23,$L$9,IF(M23&gt;=$H$9,"призер","участник")))</f>
        <v>участник</v>
      </c>
      <c r="Q23" s="37" t="s">
        <v>115</v>
      </c>
      <c r="R23" s="43" t="s">
        <v>46</v>
      </c>
    </row>
    <row r="24" spans="1:18" x14ac:dyDescent="0.25">
      <c r="A24" s="28">
        <v>14</v>
      </c>
      <c r="B24" s="51" t="s">
        <v>12</v>
      </c>
      <c r="C24" s="34" t="s">
        <v>64</v>
      </c>
      <c r="D24" s="34" t="s">
        <v>65</v>
      </c>
      <c r="E24" s="34" t="s">
        <v>98</v>
      </c>
      <c r="F24" s="35" t="s">
        <v>97</v>
      </c>
      <c r="G24" s="36" t="s">
        <v>47</v>
      </c>
      <c r="H24" s="36" t="s">
        <v>82</v>
      </c>
      <c r="I24" s="37" t="s">
        <v>82</v>
      </c>
      <c r="J24" s="37" t="s">
        <v>45</v>
      </c>
      <c r="K24" s="38">
        <v>6</v>
      </c>
      <c r="L24" s="39" t="s">
        <v>145</v>
      </c>
      <c r="M24" s="40">
        <v>11</v>
      </c>
      <c r="N24" s="31">
        <f>IF(M24="","",M24/$E$9)</f>
        <v>0.24444444444444444</v>
      </c>
      <c r="O24" s="31">
        <f>IF(M24="","",M24/$K$9)</f>
        <v>0.31428571428571428</v>
      </c>
      <c r="P24" s="41" t="str">
        <f>IF(M24="","",IF($K$9=M24,$L$9,IF(M24&gt;=$H$9,"призер","участник")))</f>
        <v>участник</v>
      </c>
      <c r="Q24" s="37" t="s">
        <v>115</v>
      </c>
      <c r="R24" s="43" t="s">
        <v>46</v>
      </c>
    </row>
    <row r="25" spans="1:18" x14ac:dyDescent="0.25">
      <c r="A25" s="28">
        <v>15</v>
      </c>
      <c r="B25" s="51" t="s">
        <v>12</v>
      </c>
      <c r="C25" s="34" t="s">
        <v>307</v>
      </c>
      <c r="D25" s="34" t="s">
        <v>308</v>
      </c>
      <c r="E25" s="34" t="s">
        <v>309</v>
      </c>
      <c r="F25" s="35">
        <v>41416</v>
      </c>
      <c r="G25" s="36" t="s">
        <v>47</v>
      </c>
      <c r="H25" s="36" t="s">
        <v>82</v>
      </c>
      <c r="I25" s="37" t="s">
        <v>82</v>
      </c>
      <c r="J25" s="37" t="s">
        <v>354</v>
      </c>
      <c r="K25" s="38">
        <v>6</v>
      </c>
      <c r="L25" s="39" t="s">
        <v>291</v>
      </c>
      <c r="M25" s="40">
        <v>8</v>
      </c>
      <c r="N25" s="31">
        <f>IF(M25="","",M25/$E$9)</f>
        <v>0.17777777777777778</v>
      </c>
      <c r="O25" s="31">
        <f>IF(M25="","",M25/$K$9)</f>
        <v>0.22857142857142856</v>
      </c>
      <c r="P25" s="41" t="str">
        <f>IF(M25="","",IF($K$9=M25,$L$9,IF(M25&gt;=$H$9,"призер","участник")))</f>
        <v>участник</v>
      </c>
      <c r="Q25" s="37" t="s">
        <v>319</v>
      </c>
      <c r="R25" s="43" t="s">
        <v>354</v>
      </c>
    </row>
    <row r="27" spans="1:18" x14ac:dyDescent="0.25">
      <c r="B27" s="33" t="s">
        <v>23</v>
      </c>
    </row>
    <row r="28" spans="1:18" x14ac:dyDescent="0.25">
      <c r="C28" s="10" t="s">
        <v>124</v>
      </c>
      <c r="E28" s="10" t="s">
        <v>125</v>
      </c>
    </row>
    <row r="29" spans="1:18" x14ac:dyDescent="0.25">
      <c r="C29" s="10" t="s">
        <v>130</v>
      </c>
      <c r="E29" s="10" t="s">
        <v>126</v>
      </c>
    </row>
    <row r="30" spans="1:18" x14ac:dyDescent="0.25">
      <c r="E30" s="10" t="s">
        <v>127</v>
      </c>
    </row>
    <row r="31" spans="1:18" x14ac:dyDescent="0.25">
      <c r="E31" s="10" t="s">
        <v>128</v>
      </c>
    </row>
    <row r="32" spans="1:18" x14ac:dyDescent="0.25">
      <c r="E32" s="10" t="s">
        <v>129</v>
      </c>
    </row>
  </sheetData>
  <protectedRanges>
    <protectedRange sqref="N11:N25" name="Диапазон1_3_1"/>
    <protectedRange sqref="O11:O25" name="Диапазон1_1_1_1"/>
    <protectedRange sqref="P11:P25" name="Диапазон1_2_1_1_1"/>
  </protectedRanges>
  <autoFilter ref="A10:R10">
    <sortState ref="A11:R25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16" priority="3" stopIfTrue="1">
      <formula>ISBLANK(C4)</formula>
    </cfRule>
  </conditionalFormatting>
  <conditionalFormatting sqref="C8">
    <cfRule type="expression" dxfId="15" priority="2" stopIfTrue="1">
      <formula>ISBLANK(C8)</formula>
    </cfRule>
  </conditionalFormatting>
  <conditionalFormatting sqref="E9">
    <cfRule type="expression" dxfId="1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topLeftCell="H12" zoomScaleNormal="100" workbookViewId="0">
      <selection activeCell="U9" sqref="U8:U9"/>
    </sheetView>
  </sheetViews>
  <sheetFormatPr defaultColWidth="9.109375" defaultRowHeight="13.8" x14ac:dyDescent="0.25"/>
  <cols>
    <col min="1" max="1" width="4.5546875" style="10" customWidth="1"/>
    <col min="2" max="2" width="19.5546875" style="10" customWidth="1"/>
    <col min="3" max="4" width="16.5546875" style="10" customWidth="1"/>
    <col min="5" max="5" width="14.44140625" style="10" customWidth="1"/>
    <col min="6" max="6" width="12.5546875" style="10" customWidth="1"/>
    <col min="7" max="7" width="14.109375" style="10" bestFit="1" customWidth="1"/>
    <col min="8" max="8" width="15.33203125" style="10" customWidth="1"/>
    <col min="9" max="9" width="18.5546875" style="10" customWidth="1"/>
    <col min="10" max="10" width="21" style="10" customWidth="1"/>
    <col min="11" max="12" width="13.88671875" style="10" customWidth="1"/>
    <col min="13" max="13" width="10.6640625" style="10" customWidth="1"/>
    <col min="14" max="15" width="8.44140625" style="10" customWidth="1"/>
    <col min="16" max="16" width="13" style="10" customWidth="1"/>
    <col min="17" max="17" width="43.109375" style="10" bestFit="1" customWidth="1"/>
    <col min="18" max="18" width="12.88671875" style="10" customWidth="1"/>
    <col min="19" max="16384" width="9.10937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100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COUNTA(M11:M31)</f>
        <v>21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85</v>
      </c>
      <c r="E4" s="16" t="s">
        <v>21</v>
      </c>
      <c r="F4" s="17"/>
      <c r="Q4" s="18" t="s">
        <v>33</v>
      </c>
      <c r="R4" s="19">
        <f>COUNTIF(P11:P31,"победитель")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8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COUNTIF(P11:P31,"участник")</f>
        <v>12</v>
      </c>
    </row>
    <row r="7" spans="1:21" x14ac:dyDescent="0.25">
      <c r="A7" s="49" t="s">
        <v>5</v>
      </c>
      <c r="B7" s="15"/>
      <c r="C7" s="49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86</v>
      </c>
      <c r="F8" s="17"/>
      <c r="Q8" s="22" t="s">
        <v>31</v>
      </c>
      <c r="R8" s="21">
        <f>(R4+R5)/R2</f>
        <v>0.42857142857142855</v>
      </c>
    </row>
    <row r="9" spans="1:21" x14ac:dyDescent="0.25">
      <c r="C9" s="60" t="s">
        <v>24</v>
      </c>
      <c r="D9" s="60"/>
      <c r="E9" s="14">
        <v>55</v>
      </c>
      <c r="G9" s="18" t="s">
        <v>44</v>
      </c>
      <c r="H9" s="56">
        <f>E9/2</f>
        <v>27.5</v>
      </c>
      <c r="J9" s="23" t="s">
        <v>13</v>
      </c>
      <c r="K9" s="24">
        <f>MAX(M11:M31)</f>
        <v>49</v>
      </c>
      <c r="L9" s="25" t="str">
        <f>IF(K9*100/E9&gt;=50,"победитель","участник")</f>
        <v>победитель</v>
      </c>
      <c r="P9" s="26">
        <f>R8-45%</f>
        <v>-2.1428571428571463E-2</v>
      </c>
      <c r="Q9" s="18" t="s">
        <v>26</v>
      </c>
      <c r="R9" s="27">
        <f>IF((R2*P9)&gt;0,(R2*P9),0)</f>
        <v>0</v>
      </c>
    </row>
    <row r="10" spans="1:21" ht="82.8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" customHeight="1" x14ac:dyDescent="0.25">
      <c r="A11" s="28">
        <v>2</v>
      </c>
      <c r="B11" s="51" t="s">
        <v>12</v>
      </c>
      <c r="C11" s="34" t="s">
        <v>66</v>
      </c>
      <c r="D11" s="34" t="s">
        <v>67</v>
      </c>
      <c r="E11" s="34" t="s">
        <v>68</v>
      </c>
      <c r="F11" s="35" t="s">
        <v>101</v>
      </c>
      <c r="G11" s="36" t="s">
        <v>47</v>
      </c>
      <c r="H11" s="36" t="s">
        <v>82</v>
      </c>
      <c r="I11" s="37" t="s">
        <v>82</v>
      </c>
      <c r="J11" s="37" t="s">
        <v>45</v>
      </c>
      <c r="K11" s="38">
        <v>7</v>
      </c>
      <c r="L11" s="39" t="s">
        <v>132</v>
      </c>
      <c r="M11" s="40">
        <v>49</v>
      </c>
      <c r="N11" s="31">
        <f>IF(M11="","",M11/$E$9)</f>
        <v>0.89090909090909087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114</v>
      </c>
      <c r="R11" s="43" t="s">
        <v>46</v>
      </c>
    </row>
    <row r="12" spans="1:21" s="32" customFormat="1" ht="12.9" customHeight="1" x14ac:dyDescent="0.25">
      <c r="A12" s="28">
        <v>1</v>
      </c>
      <c r="B12" s="51" t="s">
        <v>12</v>
      </c>
      <c r="C12" s="34" t="s">
        <v>120</v>
      </c>
      <c r="D12" s="34" t="s">
        <v>121</v>
      </c>
      <c r="E12" s="34" t="s">
        <v>122</v>
      </c>
      <c r="F12" s="35" t="s">
        <v>123</v>
      </c>
      <c r="G12" s="36" t="s">
        <v>47</v>
      </c>
      <c r="H12" s="36" t="s">
        <v>82</v>
      </c>
      <c r="I12" s="37" t="s">
        <v>82</v>
      </c>
      <c r="J12" s="37" t="s">
        <v>45</v>
      </c>
      <c r="K12" s="38">
        <v>7</v>
      </c>
      <c r="L12" s="39" t="s">
        <v>131</v>
      </c>
      <c r="M12" s="40">
        <v>33</v>
      </c>
      <c r="N12" s="31">
        <f>IF(M12="","",M12/$E$9)</f>
        <v>0.6</v>
      </c>
      <c r="O12" s="31">
        <f>IF(M12="","",M12/$K$9)</f>
        <v>0.67346938775510201</v>
      </c>
      <c r="P12" s="41" t="str">
        <f>IF(M12="","",IF($K$9=M12,$L$9,IF(M12&gt;=$H$9,"призер","участник")))</f>
        <v>призер</v>
      </c>
      <c r="Q12" s="37" t="s">
        <v>114</v>
      </c>
      <c r="R12" s="43" t="s">
        <v>46</v>
      </c>
    </row>
    <row r="13" spans="1:21" x14ac:dyDescent="0.25">
      <c r="A13" s="28">
        <v>3</v>
      </c>
      <c r="B13" s="51" t="s">
        <v>12</v>
      </c>
      <c r="C13" s="34" t="s">
        <v>50</v>
      </c>
      <c r="D13" s="34" t="s">
        <v>69</v>
      </c>
      <c r="E13" s="34" t="s">
        <v>52</v>
      </c>
      <c r="F13" s="44" t="s">
        <v>102</v>
      </c>
      <c r="G13" s="36" t="s">
        <v>47</v>
      </c>
      <c r="H13" s="36" t="s">
        <v>82</v>
      </c>
      <c r="I13" s="45" t="s">
        <v>82</v>
      </c>
      <c r="J13" s="45" t="s">
        <v>45</v>
      </c>
      <c r="K13" s="46">
        <v>7</v>
      </c>
      <c r="L13" s="39" t="s">
        <v>133</v>
      </c>
      <c r="M13" s="40">
        <v>33</v>
      </c>
      <c r="N13" s="31">
        <f>IF(M13="","",M13/$E$9)</f>
        <v>0.6</v>
      </c>
      <c r="O13" s="31">
        <f>IF(M13="","",M13/$K$9)</f>
        <v>0.67346938775510201</v>
      </c>
      <c r="P13" s="41" t="str">
        <f>IF(M13="","",IF($K$9=M13,$L$9,IF(M13&gt;=$H$9,"призер","участник")))</f>
        <v>призер</v>
      </c>
      <c r="Q13" s="37" t="s">
        <v>114</v>
      </c>
      <c r="R13" s="43" t="s">
        <v>46</v>
      </c>
    </row>
    <row r="14" spans="1:21" x14ac:dyDescent="0.25">
      <c r="A14" s="28">
        <v>5</v>
      </c>
      <c r="B14" s="51" t="s">
        <v>12</v>
      </c>
      <c r="C14" s="34" t="s">
        <v>70</v>
      </c>
      <c r="D14" s="34" t="s">
        <v>71</v>
      </c>
      <c r="E14" s="34" t="s">
        <v>48</v>
      </c>
      <c r="F14" s="35" t="s">
        <v>104</v>
      </c>
      <c r="G14" s="36" t="s">
        <v>47</v>
      </c>
      <c r="H14" s="36" t="s">
        <v>82</v>
      </c>
      <c r="I14" s="37" t="s">
        <v>82</v>
      </c>
      <c r="J14" s="37" t="s">
        <v>45</v>
      </c>
      <c r="K14" s="38">
        <v>7</v>
      </c>
      <c r="L14" s="39" t="s">
        <v>135</v>
      </c>
      <c r="M14" s="40">
        <v>28</v>
      </c>
      <c r="N14" s="31">
        <f>IF(M14="","",M14/$E$9)</f>
        <v>0.50909090909090904</v>
      </c>
      <c r="O14" s="31">
        <f>IF(M14="","",M14/$K$9)</f>
        <v>0.5714285714285714</v>
      </c>
      <c r="P14" s="41" t="str">
        <f>IF(M14="","",IF($K$9=M14,$L$9,IF(M14&gt;=$H$9,"призер","участник")))</f>
        <v>призер</v>
      </c>
      <c r="Q14" s="37" t="s">
        <v>114</v>
      </c>
      <c r="R14" s="43" t="s">
        <v>46</v>
      </c>
    </row>
    <row r="15" spans="1:21" x14ac:dyDescent="0.25">
      <c r="A15" s="28">
        <v>11</v>
      </c>
      <c r="B15" s="51" t="s">
        <v>12</v>
      </c>
      <c r="C15" s="34" t="s">
        <v>116</v>
      </c>
      <c r="D15" s="34" t="s">
        <v>117</v>
      </c>
      <c r="E15" s="34" t="s">
        <v>118</v>
      </c>
      <c r="F15" s="35" t="s">
        <v>119</v>
      </c>
      <c r="G15" s="36" t="s">
        <v>47</v>
      </c>
      <c r="H15" s="36" t="s">
        <v>82</v>
      </c>
      <c r="I15" s="37" t="s">
        <v>82</v>
      </c>
      <c r="J15" s="37" t="s">
        <v>45</v>
      </c>
      <c r="K15" s="38">
        <v>7</v>
      </c>
      <c r="L15" s="39" t="s">
        <v>141</v>
      </c>
      <c r="M15" s="40">
        <v>28</v>
      </c>
      <c r="N15" s="31">
        <f>IF(M15="","",M15/$E$9)</f>
        <v>0.50909090909090904</v>
      </c>
      <c r="O15" s="31">
        <f>IF(M15="","",M15/$K$9)</f>
        <v>0.5714285714285714</v>
      </c>
      <c r="P15" s="41" t="str">
        <f>IF(M15="","",IF($K$9=M15,$L$9,IF(M15&gt;=$H$9,"призер","участник")))</f>
        <v>призер</v>
      </c>
      <c r="Q15" s="37" t="s">
        <v>114</v>
      </c>
      <c r="R15" s="43" t="s">
        <v>46</v>
      </c>
    </row>
    <row r="16" spans="1:21" x14ac:dyDescent="0.25">
      <c r="A16" s="28">
        <v>4</v>
      </c>
      <c r="B16" s="51" t="s">
        <v>12</v>
      </c>
      <c r="C16" s="34" t="s">
        <v>72</v>
      </c>
      <c r="D16" s="34" t="s">
        <v>73</v>
      </c>
      <c r="E16" s="34" t="s">
        <v>48</v>
      </c>
      <c r="F16" s="35" t="s">
        <v>103</v>
      </c>
      <c r="G16" s="36" t="s">
        <v>47</v>
      </c>
      <c r="H16" s="36" t="s">
        <v>82</v>
      </c>
      <c r="I16" s="37" t="s">
        <v>82</v>
      </c>
      <c r="J16" s="37" t="s">
        <v>45</v>
      </c>
      <c r="K16" s="38">
        <v>7</v>
      </c>
      <c r="L16" s="39" t="s">
        <v>134</v>
      </c>
      <c r="M16" s="40">
        <v>22</v>
      </c>
      <c r="N16" s="31">
        <f>IF(M16="","",M16/$E$9)</f>
        <v>0.4</v>
      </c>
      <c r="O16" s="31">
        <f>IF(M16="","",M16/$K$9)</f>
        <v>0.44897959183673469</v>
      </c>
      <c r="P16" s="41" t="s">
        <v>355</v>
      </c>
      <c r="Q16" s="37" t="s">
        <v>114</v>
      </c>
      <c r="R16" s="43" t="s">
        <v>46</v>
      </c>
    </row>
    <row r="17" spans="1:18" x14ac:dyDescent="0.25">
      <c r="A17" s="28">
        <v>9</v>
      </c>
      <c r="B17" s="51" t="s">
        <v>12</v>
      </c>
      <c r="C17" s="34" t="s">
        <v>81</v>
      </c>
      <c r="D17" s="34" t="s">
        <v>71</v>
      </c>
      <c r="E17" s="34" t="s">
        <v>110</v>
      </c>
      <c r="F17" s="35" t="s">
        <v>111</v>
      </c>
      <c r="G17" s="36" t="s">
        <v>47</v>
      </c>
      <c r="H17" s="36" t="s">
        <v>82</v>
      </c>
      <c r="I17" s="37" t="s">
        <v>82</v>
      </c>
      <c r="J17" s="37" t="s">
        <v>45</v>
      </c>
      <c r="K17" s="38">
        <v>7</v>
      </c>
      <c r="L17" s="39" t="s">
        <v>139</v>
      </c>
      <c r="M17" s="40">
        <v>17</v>
      </c>
      <c r="N17" s="31">
        <f>IF(M17="","",M17/$E$9)</f>
        <v>0.30909090909090908</v>
      </c>
      <c r="O17" s="31">
        <f>IF(M17="","",M17/$K$9)</f>
        <v>0.34693877551020408</v>
      </c>
      <c r="P17" s="41" t="s">
        <v>355</v>
      </c>
      <c r="Q17" s="37" t="s">
        <v>114</v>
      </c>
      <c r="R17" s="43" t="s">
        <v>46</v>
      </c>
    </row>
    <row r="18" spans="1:18" x14ac:dyDescent="0.25">
      <c r="A18" s="28">
        <v>7</v>
      </c>
      <c r="B18" s="51" t="s">
        <v>12</v>
      </c>
      <c r="C18" s="34" t="s">
        <v>76</v>
      </c>
      <c r="D18" s="34" t="s">
        <v>77</v>
      </c>
      <c r="E18" s="34" t="s">
        <v>107</v>
      </c>
      <c r="F18" s="35" t="s">
        <v>108</v>
      </c>
      <c r="G18" s="36" t="s">
        <v>47</v>
      </c>
      <c r="H18" s="36" t="s">
        <v>82</v>
      </c>
      <c r="I18" s="37" t="s">
        <v>82</v>
      </c>
      <c r="J18" s="37" t="s">
        <v>45</v>
      </c>
      <c r="K18" s="38">
        <v>7</v>
      </c>
      <c r="L18" s="39" t="s">
        <v>137</v>
      </c>
      <c r="M18" s="40">
        <v>16</v>
      </c>
      <c r="N18" s="31">
        <f>IF(M18="","",M18/$E$9)</f>
        <v>0.29090909090909089</v>
      </c>
      <c r="O18" s="31">
        <f>IF(M18="","",M18/$K$9)</f>
        <v>0.32653061224489793</v>
      </c>
      <c r="P18" s="41" t="s">
        <v>355</v>
      </c>
      <c r="Q18" s="37" t="s">
        <v>114</v>
      </c>
      <c r="R18" s="43" t="s">
        <v>46</v>
      </c>
    </row>
    <row r="19" spans="1:18" x14ac:dyDescent="0.25">
      <c r="A19" s="28">
        <v>12</v>
      </c>
      <c r="B19" s="51" t="s">
        <v>12</v>
      </c>
      <c r="C19" s="34" t="s">
        <v>244</v>
      </c>
      <c r="D19" s="34" t="s">
        <v>245</v>
      </c>
      <c r="E19" s="34" t="s">
        <v>246</v>
      </c>
      <c r="F19" s="35">
        <v>40937</v>
      </c>
      <c r="G19" s="36" t="s">
        <v>47</v>
      </c>
      <c r="H19" s="36" t="s">
        <v>82</v>
      </c>
      <c r="I19" s="37" t="s">
        <v>82</v>
      </c>
      <c r="J19" s="37" t="s">
        <v>354</v>
      </c>
      <c r="K19" s="38">
        <v>7</v>
      </c>
      <c r="L19" s="39" t="s">
        <v>247</v>
      </c>
      <c r="M19" s="40">
        <v>15</v>
      </c>
      <c r="N19" s="31">
        <f>IF(M19="","",M19/$E$9)</f>
        <v>0.27272727272727271</v>
      </c>
      <c r="O19" s="31">
        <f>IF(M19="","",M19/$K$9)</f>
        <v>0.30612244897959184</v>
      </c>
      <c r="P19" s="41" t="s">
        <v>355</v>
      </c>
      <c r="Q19" s="37" t="s">
        <v>280</v>
      </c>
      <c r="R19" s="43" t="s">
        <v>354</v>
      </c>
    </row>
    <row r="20" spans="1:18" x14ac:dyDescent="0.25">
      <c r="A20" s="28">
        <v>13</v>
      </c>
      <c r="B20" s="51" t="s">
        <v>12</v>
      </c>
      <c r="C20" s="34" t="s">
        <v>248</v>
      </c>
      <c r="D20" s="34" t="s">
        <v>249</v>
      </c>
      <c r="E20" s="34" t="s">
        <v>250</v>
      </c>
      <c r="F20" s="35">
        <v>41049</v>
      </c>
      <c r="G20" s="36" t="s">
        <v>47</v>
      </c>
      <c r="H20" s="36" t="s">
        <v>82</v>
      </c>
      <c r="I20" s="37" t="s">
        <v>82</v>
      </c>
      <c r="J20" s="37" t="s">
        <v>354</v>
      </c>
      <c r="K20" s="38">
        <v>7</v>
      </c>
      <c r="L20" s="39" t="s">
        <v>251</v>
      </c>
      <c r="M20" s="40">
        <v>14</v>
      </c>
      <c r="N20" s="31">
        <f>IF(M20="","",M20/$E$9)</f>
        <v>0.25454545454545452</v>
      </c>
      <c r="O20" s="31">
        <f>IF(M20="","",M20/$K$9)</f>
        <v>0.2857142857142857</v>
      </c>
      <c r="P20" s="41" t="str">
        <f>IF(M20="","",IF($K$9=M20,$L$9,IF(M20&gt;=$H$9,"призер","участник")))</f>
        <v>участник</v>
      </c>
      <c r="Q20" s="37" t="s">
        <v>280</v>
      </c>
      <c r="R20" s="43" t="s">
        <v>354</v>
      </c>
    </row>
    <row r="21" spans="1:18" x14ac:dyDescent="0.25">
      <c r="A21" s="28">
        <v>14</v>
      </c>
      <c r="B21" s="51" t="s">
        <v>12</v>
      </c>
      <c r="C21" s="34" t="s">
        <v>254</v>
      </c>
      <c r="D21" s="34" t="s">
        <v>230</v>
      </c>
      <c r="E21" s="34" t="s">
        <v>252</v>
      </c>
      <c r="F21" s="35">
        <v>41111</v>
      </c>
      <c r="G21" s="36" t="s">
        <v>47</v>
      </c>
      <c r="H21" s="36" t="s">
        <v>82</v>
      </c>
      <c r="I21" s="37" t="s">
        <v>82</v>
      </c>
      <c r="J21" s="37" t="s">
        <v>354</v>
      </c>
      <c r="K21" s="38">
        <v>7</v>
      </c>
      <c r="L21" s="39" t="s">
        <v>253</v>
      </c>
      <c r="M21" s="40">
        <v>13</v>
      </c>
      <c r="N21" s="31">
        <f>IF(M21="","",M21/$E$9)</f>
        <v>0.23636363636363636</v>
      </c>
      <c r="O21" s="31">
        <f>IF(M21="","",M21/$K$9)</f>
        <v>0.26530612244897961</v>
      </c>
      <c r="P21" s="41" t="str">
        <f>IF(M21="","",IF($K$9=M21,$L$9,IF(M21&gt;=$H$9,"призер","участник")))</f>
        <v>участник</v>
      </c>
      <c r="Q21" s="37" t="s">
        <v>280</v>
      </c>
      <c r="R21" s="43" t="s">
        <v>354</v>
      </c>
    </row>
    <row r="22" spans="1:18" x14ac:dyDescent="0.25">
      <c r="A22" s="28">
        <v>15</v>
      </c>
      <c r="B22" s="51" t="s">
        <v>12</v>
      </c>
      <c r="C22" s="34" t="s">
        <v>255</v>
      </c>
      <c r="D22" s="34" t="s">
        <v>80</v>
      </c>
      <c r="E22" s="34" t="s">
        <v>256</v>
      </c>
      <c r="F22" s="35">
        <v>41079</v>
      </c>
      <c r="G22" s="36" t="s">
        <v>47</v>
      </c>
      <c r="H22" s="36" t="s">
        <v>82</v>
      </c>
      <c r="I22" s="37" t="s">
        <v>82</v>
      </c>
      <c r="J22" s="37" t="s">
        <v>354</v>
      </c>
      <c r="K22" s="38">
        <v>7</v>
      </c>
      <c r="L22" s="39" t="s">
        <v>257</v>
      </c>
      <c r="M22" s="40">
        <v>11</v>
      </c>
      <c r="N22" s="31">
        <f>IF(M22="","",M22/$E$9)</f>
        <v>0.2</v>
      </c>
      <c r="O22" s="31">
        <f>IF(M22="","",M22/$K$9)</f>
        <v>0.22448979591836735</v>
      </c>
      <c r="P22" s="41" t="str">
        <f>IF(M22="","",IF($K$9=M22,$L$9,IF(M22&gt;=$H$9,"призер","участник")))</f>
        <v>участник</v>
      </c>
      <c r="Q22" s="37" t="s">
        <v>280</v>
      </c>
      <c r="R22" s="43" t="s">
        <v>354</v>
      </c>
    </row>
    <row r="23" spans="1:18" x14ac:dyDescent="0.25">
      <c r="A23" s="28">
        <v>16</v>
      </c>
      <c r="B23" s="51" t="s">
        <v>12</v>
      </c>
      <c r="C23" s="34" t="s">
        <v>258</v>
      </c>
      <c r="D23" s="34" t="s">
        <v>230</v>
      </c>
      <c r="E23" s="34" t="s">
        <v>259</v>
      </c>
      <c r="F23" s="35">
        <v>40917</v>
      </c>
      <c r="G23" s="36" t="s">
        <v>47</v>
      </c>
      <c r="H23" s="36" t="s">
        <v>82</v>
      </c>
      <c r="I23" s="37" t="s">
        <v>82</v>
      </c>
      <c r="J23" s="37" t="s">
        <v>354</v>
      </c>
      <c r="K23" s="38">
        <v>7</v>
      </c>
      <c r="L23" s="39" t="s">
        <v>260</v>
      </c>
      <c r="M23" s="40">
        <v>11</v>
      </c>
      <c r="N23" s="31">
        <f>IF(M23="","",M23/$E$9)</f>
        <v>0.2</v>
      </c>
      <c r="O23" s="31">
        <f>IF(M23="","",M23/$K$9)</f>
        <v>0.22448979591836735</v>
      </c>
      <c r="P23" s="41" t="str">
        <f>IF(M23="","",IF($K$9=M23,$L$9,IF(M23&gt;=$H$9,"призер","участник")))</f>
        <v>участник</v>
      </c>
      <c r="Q23" s="37" t="s">
        <v>280</v>
      </c>
      <c r="R23" s="43" t="s">
        <v>354</v>
      </c>
    </row>
    <row r="24" spans="1:18" x14ac:dyDescent="0.25">
      <c r="A24" s="28">
        <v>17</v>
      </c>
      <c r="B24" s="51" t="s">
        <v>12</v>
      </c>
      <c r="C24" s="34" t="s">
        <v>261</v>
      </c>
      <c r="D24" s="34" t="s">
        <v>262</v>
      </c>
      <c r="E24" s="34" t="s">
        <v>263</v>
      </c>
      <c r="F24" s="35">
        <v>41015</v>
      </c>
      <c r="G24" s="36" t="s">
        <v>47</v>
      </c>
      <c r="H24" s="36" t="s">
        <v>82</v>
      </c>
      <c r="I24" s="37" t="s">
        <v>82</v>
      </c>
      <c r="J24" s="37" t="s">
        <v>354</v>
      </c>
      <c r="K24" s="38">
        <v>7</v>
      </c>
      <c r="L24" s="39" t="s">
        <v>264</v>
      </c>
      <c r="M24" s="40">
        <v>11</v>
      </c>
      <c r="N24" s="31">
        <f>IF(M24="","",M24/$E$9)</f>
        <v>0.2</v>
      </c>
      <c r="O24" s="31">
        <f>IF(M24="","",M24/$K$9)</f>
        <v>0.22448979591836735</v>
      </c>
      <c r="P24" s="41" t="str">
        <f>IF(M24="","",IF($K$9=M24,$L$9,IF(M24&gt;=$H$9,"призер","участник")))</f>
        <v>участник</v>
      </c>
      <c r="Q24" s="37" t="s">
        <v>280</v>
      </c>
      <c r="R24" s="43" t="s">
        <v>354</v>
      </c>
    </row>
    <row r="25" spans="1:18" x14ac:dyDescent="0.25">
      <c r="A25" s="28">
        <v>6</v>
      </c>
      <c r="B25" s="51" t="s">
        <v>12</v>
      </c>
      <c r="C25" s="34" t="s">
        <v>74</v>
      </c>
      <c r="D25" s="34" t="s">
        <v>75</v>
      </c>
      <c r="E25" s="34" t="s">
        <v>105</v>
      </c>
      <c r="F25" s="35" t="s">
        <v>106</v>
      </c>
      <c r="G25" s="36" t="s">
        <v>47</v>
      </c>
      <c r="H25" s="36" t="s">
        <v>82</v>
      </c>
      <c r="I25" s="37" t="s">
        <v>82</v>
      </c>
      <c r="J25" s="37" t="s">
        <v>45</v>
      </c>
      <c r="K25" s="38">
        <v>7</v>
      </c>
      <c r="L25" s="39" t="s">
        <v>136</v>
      </c>
      <c r="M25" s="40">
        <v>10</v>
      </c>
      <c r="N25" s="31">
        <f>IF(M25="","",M25/$E$9)</f>
        <v>0.18181818181818182</v>
      </c>
      <c r="O25" s="31">
        <f>IF(M25="","",M25/$K$9)</f>
        <v>0.20408163265306123</v>
      </c>
      <c r="P25" s="41" t="str">
        <f>IF(M25="","",IF($K$9=M25,$L$9,IF(M25&gt;=$H$9,"призер","участник")))</f>
        <v>участник</v>
      </c>
      <c r="Q25" s="37" t="s">
        <v>114</v>
      </c>
      <c r="R25" s="43" t="s">
        <v>46</v>
      </c>
    </row>
    <row r="26" spans="1:18" x14ac:dyDescent="0.25">
      <c r="A26" s="28">
        <v>18</v>
      </c>
      <c r="B26" s="51" t="s">
        <v>12</v>
      </c>
      <c r="C26" s="34" t="s">
        <v>265</v>
      </c>
      <c r="D26" s="34" t="s">
        <v>266</v>
      </c>
      <c r="E26" s="34" t="s">
        <v>92</v>
      </c>
      <c r="F26" s="35">
        <v>41231</v>
      </c>
      <c r="G26" s="36" t="s">
        <v>47</v>
      </c>
      <c r="H26" s="36" t="s">
        <v>82</v>
      </c>
      <c r="I26" s="37" t="s">
        <v>82</v>
      </c>
      <c r="J26" s="37" t="s">
        <v>354</v>
      </c>
      <c r="K26" s="38">
        <v>7</v>
      </c>
      <c r="L26" s="39" t="s">
        <v>267</v>
      </c>
      <c r="M26" s="40">
        <v>10</v>
      </c>
      <c r="N26" s="31">
        <f>IF(M26="","",M26/$E$9)</f>
        <v>0.18181818181818182</v>
      </c>
      <c r="O26" s="31">
        <f>IF(M26="","",M26/$K$9)</f>
        <v>0.20408163265306123</v>
      </c>
      <c r="P26" s="41" t="str">
        <f>IF(M26="","",IF($K$9=M26,$L$9,IF(M26&gt;=$H$9,"призер","участник")))</f>
        <v>участник</v>
      </c>
      <c r="Q26" s="37" t="s">
        <v>280</v>
      </c>
      <c r="R26" s="43" t="s">
        <v>354</v>
      </c>
    </row>
    <row r="27" spans="1:18" x14ac:dyDescent="0.25">
      <c r="A27" s="28">
        <v>10</v>
      </c>
      <c r="B27" s="51" t="s">
        <v>12</v>
      </c>
      <c r="C27" s="34" t="s">
        <v>79</v>
      </c>
      <c r="D27" s="34" t="s">
        <v>80</v>
      </c>
      <c r="E27" s="34" t="s">
        <v>112</v>
      </c>
      <c r="F27" s="35" t="s">
        <v>113</v>
      </c>
      <c r="G27" s="36" t="s">
        <v>47</v>
      </c>
      <c r="H27" s="36" t="s">
        <v>82</v>
      </c>
      <c r="I27" s="37" t="s">
        <v>82</v>
      </c>
      <c r="J27" s="37" t="s">
        <v>45</v>
      </c>
      <c r="K27" s="38">
        <v>7</v>
      </c>
      <c r="L27" s="39" t="s">
        <v>140</v>
      </c>
      <c r="M27" s="40">
        <v>9</v>
      </c>
      <c r="N27" s="31">
        <f>IF(M27="","",M27/$E$9)</f>
        <v>0.16363636363636364</v>
      </c>
      <c r="O27" s="31">
        <f>IF(M27="","",M27/$K$9)</f>
        <v>0.18367346938775511</v>
      </c>
      <c r="P27" s="41" t="str">
        <f>IF(M27="","",IF($K$9=M27,$L$9,IF(M27&gt;=$H$9,"призер","участник")))</f>
        <v>участник</v>
      </c>
      <c r="Q27" s="37" t="s">
        <v>114</v>
      </c>
      <c r="R27" s="43" t="s">
        <v>46</v>
      </c>
    </row>
    <row r="28" spans="1:18" x14ac:dyDescent="0.25">
      <c r="A28" s="28">
        <v>19</v>
      </c>
      <c r="B28" s="51" t="s">
        <v>12</v>
      </c>
      <c r="C28" s="34" t="s">
        <v>268</v>
      </c>
      <c r="D28" s="34" t="s">
        <v>269</v>
      </c>
      <c r="E28" s="34" t="s">
        <v>270</v>
      </c>
      <c r="F28" s="35">
        <v>41150</v>
      </c>
      <c r="G28" s="36" t="s">
        <v>47</v>
      </c>
      <c r="H28" s="36" t="s">
        <v>82</v>
      </c>
      <c r="I28" s="37" t="s">
        <v>82</v>
      </c>
      <c r="J28" s="37" t="s">
        <v>354</v>
      </c>
      <c r="K28" s="38">
        <v>7</v>
      </c>
      <c r="L28" s="39" t="s">
        <v>271</v>
      </c>
      <c r="M28" s="40">
        <v>9</v>
      </c>
      <c r="N28" s="31">
        <f>IF(M28="","",M28/$E$9)</f>
        <v>0.16363636363636364</v>
      </c>
      <c r="O28" s="31">
        <f>IF(M28="","",M28/$K$9)</f>
        <v>0.18367346938775511</v>
      </c>
      <c r="P28" s="41" t="str">
        <f>IF(M28="","",IF($K$9=M28,$L$9,IF(M28&gt;=$H$9,"призер","участник")))</f>
        <v>участник</v>
      </c>
      <c r="Q28" s="37" t="s">
        <v>280</v>
      </c>
      <c r="R28" s="43" t="s">
        <v>354</v>
      </c>
    </row>
    <row r="29" spans="1:18" x14ac:dyDescent="0.25">
      <c r="A29" s="28">
        <v>20</v>
      </c>
      <c r="B29" s="51" t="s">
        <v>12</v>
      </c>
      <c r="C29" s="34" t="s">
        <v>272</v>
      </c>
      <c r="D29" s="34" t="s">
        <v>273</v>
      </c>
      <c r="E29" s="34" t="s">
        <v>274</v>
      </c>
      <c r="F29" s="35">
        <v>41080</v>
      </c>
      <c r="G29" s="36" t="s">
        <v>47</v>
      </c>
      <c r="H29" s="36" t="s">
        <v>82</v>
      </c>
      <c r="I29" s="37" t="s">
        <v>82</v>
      </c>
      <c r="J29" s="37" t="s">
        <v>354</v>
      </c>
      <c r="K29" s="38">
        <v>7</v>
      </c>
      <c r="L29" s="39" t="s">
        <v>275</v>
      </c>
      <c r="M29" s="40">
        <v>6</v>
      </c>
      <c r="N29" s="31">
        <f>IF(M29="","",M29/$E$9)</f>
        <v>0.10909090909090909</v>
      </c>
      <c r="O29" s="31">
        <f>IF(M29="","",M29/$K$9)</f>
        <v>0.12244897959183673</v>
      </c>
      <c r="P29" s="41" t="str">
        <f>IF(M29="","",IF($K$9=M29,$L$9,IF(M29&gt;=$H$9,"призер","участник")))</f>
        <v>участник</v>
      </c>
      <c r="Q29" s="37" t="s">
        <v>280</v>
      </c>
      <c r="R29" s="43" t="s">
        <v>354</v>
      </c>
    </row>
    <row r="30" spans="1:18" x14ac:dyDescent="0.25">
      <c r="A30" s="28">
        <v>8</v>
      </c>
      <c r="B30" s="51" t="s">
        <v>12</v>
      </c>
      <c r="C30" s="34" t="s">
        <v>78</v>
      </c>
      <c r="D30" s="34" t="s">
        <v>49</v>
      </c>
      <c r="E30" s="34" t="s">
        <v>107</v>
      </c>
      <c r="F30" s="35" t="s">
        <v>109</v>
      </c>
      <c r="G30" s="36" t="s">
        <v>47</v>
      </c>
      <c r="H30" s="36" t="s">
        <v>82</v>
      </c>
      <c r="I30" s="37" t="s">
        <v>82</v>
      </c>
      <c r="J30" s="37" t="s">
        <v>45</v>
      </c>
      <c r="K30" s="38">
        <v>7</v>
      </c>
      <c r="L30" s="39" t="s">
        <v>138</v>
      </c>
      <c r="M30" s="40">
        <v>5</v>
      </c>
      <c r="N30" s="31">
        <f>IF(M30="","",M30/$E$9)</f>
        <v>9.0909090909090912E-2</v>
      </c>
      <c r="O30" s="31">
        <f>IF(M30="","",M30/$K$9)</f>
        <v>0.10204081632653061</v>
      </c>
      <c r="P30" s="41" t="str">
        <f>IF(M30="","",IF($K$9=M30,$L$9,IF(M30&gt;=$H$9,"призер","участник")))</f>
        <v>участник</v>
      </c>
      <c r="Q30" s="37" t="s">
        <v>114</v>
      </c>
      <c r="R30" s="43" t="s">
        <v>46</v>
      </c>
    </row>
    <row r="31" spans="1:18" x14ac:dyDescent="0.25">
      <c r="A31" s="28">
        <v>21</v>
      </c>
      <c r="B31" s="51" t="s">
        <v>12</v>
      </c>
      <c r="C31" s="34" t="s">
        <v>276</v>
      </c>
      <c r="D31" s="34" t="s">
        <v>277</v>
      </c>
      <c r="E31" s="34" t="s">
        <v>278</v>
      </c>
      <c r="F31" s="35">
        <v>41043</v>
      </c>
      <c r="G31" s="36" t="s">
        <v>47</v>
      </c>
      <c r="H31" s="36" t="s">
        <v>82</v>
      </c>
      <c r="I31" s="37" t="s">
        <v>82</v>
      </c>
      <c r="J31" s="37" t="s">
        <v>354</v>
      </c>
      <c r="K31" s="38">
        <v>7</v>
      </c>
      <c r="L31" s="39" t="s">
        <v>279</v>
      </c>
      <c r="M31" s="40">
        <v>5</v>
      </c>
      <c r="N31" s="31">
        <f>IF(M31="","",M31/$E$9)</f>
        <v>9.0909090909090912E-2</v>
      </c>
      <c r="O31" s="31">
        <f>IF(M31="","",M31/$K$9)</f>
        <v>0.10204081632653061</v>
      </c>
      <c r="P31" s="41" t="str">
        <f>IF(M31="","",IF($K$9=M31,$L$9,IF(M31&gt;=$H$9,"призер","участник")))</f>
        <v>участник</v>
      </c>
      <c r="Q31" s="37" t="s">
        <v>280</v>
      </c>
      <c r="R31" s="43" t="s">
        <v>354</v>
      </c>
    </row>
    <row r="33" spans="2:5" x14ac:dyDescent="0.25">
      <c r="B33" s="33" t="s">
        <v>23</v>
      </c>
    </row>
    <row r="34" spans="2:5" x14ac:dyDescent="0.25">
      <c r="C34" s="10" t="s">
        <v>124</v>
      </c>
      <c r="E34" s="10" t="s">
        <v>125</v>
      </c>
    </row>
    <row r="35" spans="2:5" x14ac:dyDescent="0.25">
      <c r="C35" s="10" t="s">
        <v>130</v>
      </c>
      <c r="E35" s="10" t="s">
        <v>126</v>
      </c>
    </row>
    <row r="36" spans="2:5" x14ac:dyDescent="0.25">
      <c r="E36" s="10" t="s">
        <v>127</v>
      </c>
    </row>
    <row r="37" spans="2:5" x14ac:dyDescent="0.25">
      <c r="E37" s="10" t="s">
        <v>128</v>
      </c>
    </row>
    <row r="38" spans="2:5" x14ac:dyDescent="0.25">
      <c r="E38" s="10" t="s">
        <v>129</v>
      </c>
    </row>
  </sheetData>
  <protectedRanges>
    <protectedRange sqref="N11:N31" name="Диапазон1_3_1"/>
    <protectedRange sqref="O11:O31" name="Диапазон1_1_1_1"/>
    <protectedRange sqref="P11:P31" name="Диапазон1_2_1_1_1"/>
  </protectedRanges>
  <autoFilter ref="A10:R10">
    <sortState ref="A11:R31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13" priority="3" stopIfTrue="1">
      <formula>ISBLANK(C4)</formula>
    </cfRule>
  </conditionalFormatting>
  <conditionalFormatting sqref="C8">
    <cfRule type="expression" dxfId="12" priority="2" stopIfTrue="1">
      <formula>ISBLANK(C8)</formula>
    </cfRule>
  </conditionalFormatting>
  <conditionalFormatting sqref="E9">
    <cfRule type="expression" dxfId="11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3"/>
  <sheetViews>
    <sheetView topLeftCell="L5" zoomScaleNormal="100" workbookViewId="0">
      <selection activeCell="U8" sqref="U8"/>
    </sheetView>
  </sheetViews>
  <sheetFormatPr defaultColWidth="9.109375" defaultRowHeight="13.8" x14ac:dyDescent="0.25"/>
  <cols>
    <col min="1" max="1" width="4.5546875" style="10" customWidth="1"/>
    <col min="2" max="2" width="19.5546875" style="10" customWidth="1"/>
    <col min="3" max="4" width="16.5546875" style="10" customWidth="1"/>
    <col min="5" max="5" width="14.44140625" style="10" customWidth="1"/>
    <col min="6" max="6" width="12.5546875" style="10" customWidth="1"/>
    <col min="7" max="7" width="14.109375" style="10" bestFit="1" customWidth="1"/>
    <col min="8" max="8" width="15.33203125" style="10" customWidth="1"/>
    <col min="9" max="9" width="18.5546875" style="10" customWidth="1"/>
    <col min="10" max="10" width="21" style="10" customWidth="1"/>
    <col min="11" max="12" width="13.88671875" style="10" customWidth="1"/>
    <col min="13" max="13" width="10.6640625" style="10" customWidth="1"/>
    <col min="14" max="15" width="8.44140625" style="10" customWidth="1"/>
    <col min="16" max="16" width="13" style="10" customWidth="1"/>
    <col min="17" max="17" width="43.109375" style="10" bestFit="1" customWidth="1"/>
    <col min="18" max="18" width="12.88671875" style="10" customWidth="1"/>
    <col min="19" max="16384" width="9.10937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42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COUNTA(M11:M26)</f>
        <v>16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187</v>
      </c>
      <c r="E4" s="16" t="s">
        <v>21</v>
      </c>
      <c r="F4" s="17"/>
      <c r="Q4" s="18" t="s">
        <v>33</v>
      </c>
      <c r="R4" s="19">
        <f>COUNTIF(P11:P26,"победитель")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6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COUNTIF(P11:P26,"участник")</f>
        <v>9</v>
      </c>
    </row>
    <row r="7" spans="1:21" x14ac:dyDescent="0.25">
      <c r="A7" s="49" t="s">
        <v>5</v>
      </c>
      <c r="B7" s="15"/>
      <c r="C7" s="49">
        <v>8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45926</v>
      </c>
      <c r="F8" s="17"/>
      <c r="Q8" s="22" t="s">
        <v>31</v>
      </c>
      <c r="R8" s="21">
        <f>(R4+R5)/R2</f>
        <v>0.4375</v>
      </c>
    </row>
    <row r="9" spans="1:21" x14ac:dyDescent="0.25">
      <c r="C9" s="60" t="s">
        <v>24</v>
      </c>
      <c r="D9" s="60"/>
      <c r="E9" s="14">
        <v>55</v>
      </c>
      <c r="G9" s="18" t="s">
        <v>44</v>
      </c>
      <c r="H9" s="56">
        <f>E9/2</f>
        <v>27.5</v>
      </c>
      <c r="J9" s="23" t="s">
        <v>13</v>
      </c>
      <c r="K9" s="24">
        <f>MAX(M11:M26)</f>
        <v>28</v>
      </c>
      <c r="L9" s="25" t="str">
        <f>IF(K9*100/E9&gt;=50,"победитель","участник")</f>
        <v>победитель</v>
      </c>
      <c r="P9" s="26">
        <f>R8-45%</f>
        <v>-1.2500000000000011E-2</v>
      </c>
      <c r="Q9" s="18" t="s">
        <v>26</v>
      </c>
      <c r="R9" s="27">
        <f>IF((R2*P9)&gt;0,(R2*P9),0)</f>
        <v>0</v>
      </c>
    </row>
    <row r="10" spans="1:21" ht="82.8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" customHeight="1" x14ac:dyDescent="0.25">
      <c r="A11" s="28">
        <v>1</v>
      </c>
      <c r="B11" s="51" t="s">
        <v>12</v>
      </c>
      <c r="C11" s="34" t="s">
        <v>188</v>
      </c>
      <c r="D11" s="34" t="s">
        <v>189</v>
      </c>
      <c r="E11" s="34" t="s">
        <v>190</v>
      </c>
      <c r="F11" s="35">
        <v>40655</v>
      </c>
      <c r="G11" s="36" t="s">
        <v>47</v>
      </c>
      <c r="H11" s="36" t="s">
        <v>82</v>
      </c>
      <c r="I11" s="37" t="s">
        <v>82</v>
      </c>
      <c r="J11" s="37" t="s">
        <v>354</v>
      </c>
      <c r="K11" s="38">
        <v>8</v>
      </c>
      <c r="L11" s="39" t="s">
        <v>191</v>
      </c>
      <c r="M11" s="40">
        <v>28</v>
      </c>
      <c r="N11" s="31">
        <f t="shared" ref="N11:N26" si="0">IF(M11="","",M11/$E$9)</f>
        <v>0.50909090909090904</v>
      </c>
      <c r="O11" s="31">
        <f t="shared" ref="O11:O26" si="1">IF(M11="","",M11/$K$9)</f>
        <v>1</v>
      </c>
      <c r="P11" s="41" t="str">
        <f>IF(M11="","",IF($K$9=M11,$L$9,IF(M11&gt;=$H$9,"призер","участник")))</f>
        <v>победитель</v>
      </c>
      <c r="Q11" s="37" t="s">
        <v>280</v>
      </c>
      <c r="R11" s="43" t="s">
        <v>354</v>
      </c>
    </row>
    <row r="12" spans="1:21" s="32" customFormat="1" ht="12.9" customHeight="1" x14ac:dyDescent="0.25">
      <c r="A12" s="28">
        <v>2</v>
      </c>
      <c r="B12" s="51" t="s">
        <v>12</v>
      </c>
      <c r="C12" s="34" t="s">
        <v>192</v>
      </c>
      <c r="D12" s="34" t="s">
        <v>193</v>
      </c>
      <c r="E12" s="34" t="s">
        <v>194</v>
      </c>
      <c r="F12" s="35">
        <v>40720</v>
      </c>
      <c r="G12" s="36" t="s">
        <v>47</v>
      </c>
      <c r="H12" s="36" t="s">
        <v>82</v>
      </c>
      <c r="I12" s="37" t="s">
        <v>82</v>
      </c>
      <c r="J12" s="37" t="s">
        <v>354</v>
      </c>
      <c r="K12" s="38">
        <v>8</v>
      </c>
      <c r="L12" s="39" t="s">
        <v>195</v>
      </c>
      <c r="M12" s="40">
        <v>24</v>
      </c>
      <c r="N12" s="31">
        <f t="shared" si="0"/>
        <v>0.43636363636363634</v>
      </c>
      <c r="O12" s="31">
        <f t="shared" si="1"/>
        <v>0.8571428571428571</v>
      </c>
      <c r="P12" s="41" t="s">
        <v>355</v>
      </c>
      <c r="Q12" s="37" t="s">
        <v>280</v>
      </c>
      <c r="R12" s="43" t="s">
        <v>354</v>
      </c>
    </row>
    <row r="13" spans="1:21" x14ac:dyDescent="0.25">
      <c r="A13" s="28">
        <v>3</v>
      </c>
      <c r="B13" s="51" t="s">
        <v>12</v>
      </c>
      <c r="C13" s="34" t="s">
        <v>196</v>
      </c>
      <c r="D13" s="34" t="s">
        <v>197</v>
      </c>
      <c r="E13" s="34" t="s">
        <v>198</v>
      </c>
      <c r="F13" s="44">
        <v>40595</v>
      </c>
      <c r="G13" s="36" t="s">
        <v>47</v>
      </c>
      <c r="H13" s="36" t="s">
        <v>82</v>
      </c>
      <c r="I13" s="45" t="s">
        <v>82</v>
      </c>
      <c r="J13" s="37" t="s">
        <v>354</v>
      </c>
      <c r="K13" s="46">
        <v>8</v>
      </c>
      <c r="L13" s="39" t="s">
        <v>199</v>
      </c>
      <c r="M13" s="40">
        <v>20</v>
      </c>
      <c r="N13" s="31">
        <f t="shared" si="0"/>
        <v>0.36363636363636365</v>
      </c>
      <c r="O13" s="31">
        <f t="shared" si="1"/>
        <v>0.7142857142857143</v>
      </c>
      <c r="P13" s="41" t="s">
        <v>355</v>
      </c>
      <c r="Q13" s="37" t="s">
        <v>280</v>
      </c>
      <c r="R13" s="43" t="s">
        <v>354</v>
      </c>
    </row>
    <row r="14" spans="1:21" x14ac:dyDescent="0.25">
      <c r="A14" s="28">
        <v>4</v>
      </c>
      <c r="B14" s="51" t="s">
        <v>12</v>
      </c>
      <c r="C14" s="34" t="s">
        <v>200</v>
      </c>
      <c r="D14" s="34" t="s">
        <v>77</v>
      </c>
      <c r="E14" s="34" t="s">
        <v>201</v>
      </c>
      <c r="F14" s="35">
        <v>40528</v>
      </c>
      <c r="G14" s="36" t="s">
        <v>47</v>
      </c>
      <c r="H14" s="36" t="s">
        <v>82</v>
      </c>
      <c r="I14" s="37" t="s">
        <v>82</v>
      </c>
      <c r="J14" s="37" t="s">
        <v>354</v>
      </c>
      <c r="K14" s="38">
        <v>8</v>
      </c>
      <c r="L14" s="39" t="s">
        <v>202</v>
      </c>
      <c r="M14" s="40">
        <v>19</v>
      </c>
      <c r="N14" s="31">
        <f t="shared" si="0"/>
        <v>0.34545454545454546</v>
      </c>
      <c r="O14" s="31">
        <f t="shared" si="1"/>
        <v>0.6785714285714286</v>
      </c>
      <c r="P14" s="41" t="s">
        <v>355</v>
      </c>
      <c r="Q14" s="37" t="s">
        <v>280</v>
      </c>
      <c r="R14" s="43" t="s">
        <v>354</v>
      </c>
    </row>
    <row r="15" spans="1:21" x14ac:dyDescent="0.25">
      <c r="A15" s="28">
        <v>5</v>
      </c>
      <c r="B15" s="51" t="s">
        <v>12</v>
      </c>
      <c r="C15" s="34" t="s">
        <v>203</v>
      </c>
      <c r="D15" s="34" t="s">
        <v>204</v>
      </c>
      <c r="E15" s="34" t="s">
        <v>205</v>
      </c>
      <c r="F15" s="35">
        <v>40743</v>
      </c>
      <c r="G15" s="36" t="s">
        <v>47</v>
      </c>
      <c r="H15" s="36" t="s">
        <v>82</v>
      </c>
      <c r="I15" s="37" t="s">
        <v>82</v>
      </c>
      <c r="J15" s="37" t="s">
        <v>354</v>
      </c>
      <c r="K15" s="38">
        <v>8</v>
      </c>
      <c r="L15" s="39" t="s">
        <v>206</v>
      </c>
      <c r="M15" s="40">
        <v>19</v>
      </c>
      <c r="N15" s="31">
        <f t="shared" si="0"/>
        <v>0.34545454545454546</v>
      </c>
      <c r="O15" s="31">
        <f t="shared" si="1"/>
        <v>0.6785714285714286</v>
      </c>
      <c r="P15" s="41" t="s">
        <v>355</v>
      </c>
      <c r="Q15" s="37" t="s">
        <v>280</v>
      </c>
      <c r="R15" s="43" t="s">
        <v>354</v>
      </c>
    </row>
    <row r="16" spans="1:21" x14ac:dyDescent="0.25">
      <c r="A16" s="28">
        <v>6</v>
      </c>
      <c r="B16" s="51" t="s">
        <v>12</v>
      </c>
      <c r="C16" s="34" t="s">
        <v>207</v>
      </c>
      <c r="D16" s="34" t="s">
        <v>208</v>
      </c>
      <c r="E16" s="34" t="s">
        <v>190</v>
      </c>
      <c r="F16" s="35">
        <v>40690</v>
      </c>
      <c r="G16" s="36" t="s">
        <v>47</v>
      </c>
      <c r="H16" s="36" t="s">
        <v>82</v>
      </c>
      <c r="I16" s="37" t="s">
        <v>82</v>
      </c>
      <c r="J16" s="37" t="s">
        <v>354</v>
      </c>
      <c r="K16" s="38">
        <v>8</v>
      </c>
      <c r="L16" s="39" t="s">
        <v>209</v>
      </c>
      <c r="M16" s="40">
        <v>17</v>
      </c>
      <c r="N16" s="31">
        <f t="shared" si="0"/>
        <v>0.30909090909090908</v>
      </c>
      <c r="O16" s="31">
        <f t="shared" si="1"/>
        <v>0.6071428571428571</v>
      </c>
      <c r="P16" s="41" t="s">
        <v>355</v>
      </c>
      <c r="Q16" s="37" t="s">
        <v>280</v>
      </c>
      <c r="R16" s="43" t="s">
        <v>354</v>
      </c>
    </row>
    <row r="17" spans="1:18" x14ac:dyDescent="0.25">
      <c r="A17" s="28">
        <v>7</v>
      </c>
      <c r="B17" s="51" t="s">
        <v>12</v>
      </c>
      <c r="C17" s="34" t="s">
        <v>210</v>
      </c>
      <c r="D17" s="34" t="s">
        <v>211</v>
      </c>
      <c r="E17" s="34" t="s">
        <v>212</v>
      </c>
      <c r="F17" s="35">
        <v>40814</v>
      </c>
      <c r="G17" s="36" t="s">
        <v>47</v>
      </c>
      <c r="H17" s="36" t="s">
        <v>82</v>
      </c>
      <c r="I17" s="37" t="s">
        <v>82</v>
      </c>
      <c r="J17" s="37" t="s">
        <v>354</v>
      </c>
      <c r="K17" s="38">
        <v>8</v>
      </c>
      <c r="L17" s="39" t="s">
        <v>213</v>
      </c>
      <c r="M17" s="40">
        <v>14</v>
      </c>
      <c r="N17" s="31">
        <f t="shared" si="0"/>
        <v>0.25454545454545452</v>
      </c>
      <c r="O17" s="31">
        <f t="shared" si="1"/>
        <v>0.5</v>
      </c>
      <c r="P17" s="41" t="s">
        <v>355</v>
      </c>
      <c r="Q17" s="37" t="s">
        <v>280</v>
      </c>
      <c r="R17" s="43" t="s">
        <v>354</v>
      </c>
    </row>
    <row r="18" spans="1:18" x14ac:dyDescent="0.25">
      <c r="A18" s="28">
        <v>8</v>
      </c>
      <c r="B18" s="51" t="s">
        <v>12</v>
      </c>
      <c r="C18" s="34" t="s">
        <v>214</v>
      </c>
      <c r="D18" s="34" t="s">
        <v>60</v>
      </c>
      <c r="E18" s="34" t="s">
        <v>48</v>
      </c>
      <c r="F18" s="35">
        <v>40751</v>
      </c>
      <c r="G18" s="36" t="s">
        <v>47</v>
      </c>
      <c r="H18" s="36" t="s">
        <v>82</v>
      </c>
      <c r="I18" s="37" t="s">
        <v>82</v>
      </c>
      <c r="J18" s="37" t="s">
        <v>354</v>
      </c>
      <c r="K18" s="38">
        <v>8</v>
      </c>
      <c r="L18" s="39" t="s">
        <v>215</v>
      </c>
      <c r="M18" s="40">
        <v>13</v>
      </c>
      <c r="N18" s="31">
        <f t="shared" si="0"/>
        <v>0.23636363636363636</v>
      </c>
      <c r="O18" s="31">
        <f t="shared" si="1"/>
        <v>0.4642857142857143</v>
      </c>
      <c r="P18" s="41" t="str">
        <f t="shared" ref="P12:P26" si="2">IF(M18="","",IF($K$9=M18,$L$9,IF(M18&gt;=$H$9,"призер","участник")))</f>
        <v>участник</v>
      </c>
      <c r="Q18" s="37" t="s">
        <v>280</v>
      </c>
      <c r="R18" s="43" t="s">
        <v>354</v>
      </c>
    </row>
    <row r="19" spans="1:18" x14ac:dyDescent="0.25">
      <c r="A19" s="28">
        <v>9</v>
      </c>
      <c r="B19" s="51" t="s">
        <v>12</v>
      </c>
      <c r="C19" s="34" t="s">
        <v>216</v>
      </c>
      <c r="D19" s="34" t="s">
        <v>217</v>
      </c>
      <c r="E19" s="34" t="s">
        <v>218</v>
      </c>
      <c r="F19" s="35">
        <v>40815</v>
      </c>
      <c r="G19" s="36" t="s">
        <v>47</v>
      </c>
      <c r="H19" s="36" t="s">
        <v>82</v>
      </c>
      <c r="I19" s="37" t="s">
        <v>82</v>
      </c>
      <c r="J19" s="37" t="s">
        <v>354</v>
      </c>
      <c r="K19" s="38">
        <v>8</v>
      </c>
      <c r="L19" s="39" t="s">
        <v>222</v>
      </c>
      <c r="M19" s="40">
        <v>13</v>
      </c>
      <c r="N19" s="31">
        <f t="shared" si="0"/>
        <v>0.23636363636363636</v>
      </c>
      <c r="O19" s="31">
        <f t="shared" si="1"/>
        <v>0.4642857142857143</v>
      </c>
      <c r="P19" s="41" t="str">
        <f t="shared" si="2"/>
        <v>участник</v>
      </c>
      <c r="Q19" s="37" t="s">
        <v>280</v>
      </c>
      <c r="R19" s="43" t="s">
        <v>354</v>
      </c>
    </row>
    <row r="20" spans="1:18" x14ac:dyDescent="0.25">
      <c r="A20" s="28">
        <v>10</v>
      </c>
      <c r="B20" s="51" t="s">
        <v>12</v>
      </c>
      <c r="C20" s="34" t="s">
        <v>219</v>
      </c>
      <c r="D20" s="34" t="s">
        <v>166</v>
      </c>
      <c r="E20" s="34" t="s">
        <v>220</v>
      </c>
      <c r="F20" s="35">
        <v>40695</v>
      </c>
      <c r="G20" s="36" t="s">
        <v>47</v>
      </c>
      <c r="H20" s="36" t="s">
        <v>82</v>
      </c>
      <c r="I20" s="37" t="s">
        <v>82</v>
      </c>
      <c r="J20" s="37" t="s">
        <v>354</v>
      </c>
      <c r="K20" s="38">
        <v>8</v>
      </c>
      <c r="L20" s="39" t="s">
        <v>221</v>
      </c>
      <c r="M20" s="40">
        <v>12</v>
      </c>
      <c r="N20" s="31">
        <f t="shared" si="0"/>
        <v>0.21818181818181817</v>
      </c>
      <c r="O20" s="31">
        <f t="shared" si="1"/>
        <v>0.42857142857142855</v>
      </c>
      <c r="P20" s="41" t="str">
        <f t="shared" si="2"/>
        <v>участник</v>
      </c>
      <c r="Q20" s="37" t="s">
        <v>280</v>
      </c>
      <c r="R20" s="43" t="s">
        <v>354</v>
      </c>
    </row>
    <row r="21" spans="1:18" x14ac:dyDescent="0.25">
      <c r="A21" s="28">
        <v>11</v>
      </c>
      <c r="B21" s="51" t="s">
        <v>12</v>
      </c>
      <c r="C21" s="34" t="s">
        <v>223</v>
      </c>
      <c r="D21" s="34" t="s">
        <v>224</v>
      </c>
      <c r="E21" s="34" t="s">
        <v>88</v>
      </c>
      <c r="F21" s="35">
        <v>40924</v>
      </c>
      <c r="G21" s="36" t="s">
        <v>47</v>
      </c>
      <c r="H21" s="36" t="s">
        <v>82</v>
      </c>
      <c r="I21" s="37" t="s">
        <v>82</v>
      </c>
      <c r="J21" s="37" t="s">
        <v>354</v>
      </c>
      <c r="K21" s="38">
        <v>8</v>
      </c>
      <c r="L21" s="39" t="s">
        <v>225</v>
      </c>
      <c r="M21" s="40">
        <v>11</v>
      </c>
      <c r="N21" s="31">
        <f t="shared" si="0"/>
        <v>0.2</v>
      </c>
      <c r="O21" s="31">
        <f t="shared" si="1"/>
        <v>0.39285714285714285</v>
      </c>
      <c r="P21" s="41" t="str">
        <f t="shared" si="2"/>
        <v>участник</v>
      </c>
      <c r="Q21" s="37" t="s">
        <v>280</v>
      </c>
      <c r="R21" s="43" t="s">
        <v>354</v>
      </c>
    </row>
    <row r="22" spans="1:18" x14ac:dyDescent="0.25">
      <c r="A22" s="28">
        <v>12</v>
      </c>
      <c r="B22" s="51" t="s">
        <v>12</v>
      </c>
      <c r="C22" s="34" t="s">
        <v>226</v>
      </c>
      <c r="D22" s="34" t="s">
        <v>51</v>
      </c>
      <c r="E22" s="34" t="s">
        <v>227</v>
      </c>
      <c r="F22" s="35">
        <v>40734</v>
      </c>
      <c r="G22" s="36" t="s">
        <v>47</v>
      </c>
      <c r="H22" s="36" t="s">
        <v>82</v>
      </c>
      <c r="I22" s="37" t="s">
        <v>82</v>
      </c>
      <c r="J22" s="37" t="s">
        <v>354</v>
      </c>
      <c r="K22" s="38">
        <v>8</v>
      </c>
      <c r="L22" s="39" t="s">
        <v>228</v>
      </c>
      <c r="M22" s="40">
        <v>11</v>
      </c>
      <c r="N22" s="31">
        <f t="shared" si="0"/>
        <v>0.2</v>
      </c>
      <c r="O22" s="31">
        <f t="shared" si="1"/>
        <v>0.39285714285714285</v>
      </c>
      <c r="P22" s="41" t="str">
        <f t="shared" si="2"/>
        <v>участник</v>
      </c>
      <c r="Q22" s="37" t="s">
        <v>280</v>
      </c>
      <c r="R22" s="43" t="s">
        <v>354</v>
      </c>
    </row>
    <row r="23" spans="1:18" x14ac:dyDescent="0.25">
      <c r="A23" s="28">
        <v>13</v>
      </c>
      <c r="B23" s="51" t="s">
        <v>12</v>
      </c>
      <c r="C23" s="34" t="s">
        <v>229</v>
      </c>
      <c r="D23" s="34" t="s">
        <v>230</v>
      </c>
      <c r="E23" s="34" t="s">
        <v>231</v>
      </c>
      <c r="F23" s="35">
        <v>40845</v>
      </c>
      <c r="G23" s="36" t="s">
        <v>47</v>
      </c>
      <c r="H23" s="36" t="s">
        <v>82</v>
      </c>
      <c r="I23" s="37" t="s">
        <v>82</v>
      </c>
      <c r="J23" s="37" t="s">
        <v>354</v>
      </c>
      <c r="K23" s="38">
        <v>8</v>
      </c>
      <c r="L23" s="39" t="s">
        <v>232</v>
      </c>
      <c r="M23" s="40">
        <v>11</v>
      </c>
      <c r="N23" s="31">
        <f t="shared" si="0"/>
        <v>0.2</v>
      </c>
      <c r="O23" s="31">
        <f t="shared" si="1"/>
        <v>0.39285714285714285</v>
      </c>
      <c r="P23" s="41" t="str">
        <f t="shared" si="2"/>
        <v>участник</v>
      </c>
      <c r="Q23" s="37" t="s">
        <v>280</v>
      </c>
      <c r="R23" s="43" t="s">
        <v>354</v>
      </c>
    </row>
    <row r="24" spans="1:18" x14ac:dyDescent="0.25">
      <c r="A24" s="28">
        <v>14</v>
      </c>
      <c r="B24" s="51" t="s">
        <v>12</v>
      </c>
      <c r="C24" s="34" t="s">
        <v>233</v>
      </c>
      <c r="D24" s="34" t="s">
        <v>71</v>
      </c>
      <c r="E24" s="34" t="s">
        <v>234</v>
      </c>
      <c r="F24" s="35">
        <v>40746</v>
      </c>
      <c r="G24" s="36" t="s">
        <v>47</v>
      </c>
      <c r="H24" s="36" t="s">
        <v>82</v>
      </c>
      <c r="I24" s="37" t="s">
        <v>82</v>
      </c>
      <c r="J24" s="37" t="s">
        <v>354</v>
      </c>
      <c r="K24" s="38">
        <v>8</v>
      </c>
      <c r="L24" s="39" t="s">
        <v>235</v>
      </c>
      <c r="M24" s="40">
        <v>8</v>
      </c>
      <c r="N24" s="31">
        <f t="shared" si="0"/>
        <v>0.14545454545454545</v>
      </c>
      <c r="O24" s="31">
        <f t="shared" si="1"/>
        <v>0.2857142857142857</v>
      </c>
      <c r="P24" s="41" t="str">
        <f t="shared" si="2"/>
        <v>участник</v>
      </c>
      <c r="Q24" s="37" t="s">
        <v>280</v>
      </c>
      <c r="R24" s="43" t="s">
        <v>354</v>
      </c>
    </row>
    <row r="25" spans="1:18" x14ac:dyDescent="0.25">
      <c r="A25" s="28">
        <v>15</v>
      </c>
      <c r="B25" s="51" t="s">
        <v>12</v>
      </c>
      <c r="C25" s="34" t="s">
        <v>236</v>
      </c>
      <c r="D25" s="34" t="s">
        <v>237</v>
      </c>
      <c r="E25" s="34" t="s">
        <v>238</v>
      </c>
      <c r="F25" s="35">
        <v>40795</v>
      </c>
      <c r="G25" s="36" t="s">
        <v>47</v>
      </c>
      <c r="H25" s="36" t="s">
        <v>82</v>
      </c>
      <c r="I25" s="37" t="s">
        <v>82</v>
      </c>
      <c r="J25" s="37" t="s">
        <v>354</v>
      </c>
      <c r="K25" s="38">
        <v>8</v>
      </c>
      <c r="L25" s="39" t="s">
        <v>239</v>
      </c>
      <c r="M25" s="40">
        <v>7</v>
      </c>
      <c r="N25" s="31">
        <f t="shared" si="0"/>
        <v>0.12727272727272726</v>
      </c>
      <c r="O25" s="31">
        <f t="shared" si="1"/>
        <v>0.25</v>
      </c>
      <c r="P25" s="41" t="str">
        <f t="shared" si="2"/>
        <v>участник</v>
      </c>
      <c r="Q25" s="37" t="s">
        <v>280</v>
      </c>
      <c r="R25" s="43" t="s">
        <v>354</v>
      </c>
    </row>
    <row r="26" spans="1:18" x14ac:dyDescent="0.25">
      <c r="A26" s="28">
        <v>16</v>
      </c>
      <c r="B26" s="51" t="s">
        <v>12</v>
      </c>
      <c r="C26" s="34" t="s">
        <v>240</v>
      </c>
      <c r="D26" s="34" t="s">
        <v>241</v>
      </c>
      <c r="E26" s="34" t="s">
        <v>242</v>
      </c>
      <c r="F26" s="35">
        <v>40906</v>
      </c>
      <c r="G26" s="36" t="s">
        <v>47</v>
      </c>
      <c r="H26" s="36" t="s">
        <v>82</v>
      </c>
      <c r="I26" s="37" t="s">
        <v>82</v>
      </c>
      <c r="J26" s="37" t="s">
        <v>354</v>
      </c>
      <c r="K26" s="38">
        <v>8</v>
      </c>
      <c r="L26" s="39" t="s">
        <v>243</v>
      </c>
      <c r="M26" s="40">
        <v>6</v>
      </c>
      <c r="N26" s="31">
        <f t="shared" si="0"/>
        <v>0.10909090909090909</v>
      </c>
      <c r="O26" s="31">
        <f t="shared" si="1"/>
        <v>0.21428571428571427</v>
      </c>
      <c r="P26" s="41" t="str">
        <f t="shared" si="2"/>
        <v>участник</v>
      </c>
      <c r="Q26" s="37" t="s">
        <v>280</v>
      </c>
      <c r="R26" s="43" t="s">
        <v>354</v>
      </c>
    </row>
    <row r="28" spans="1:18" x14ac:dyDescent="0.25">
      <c r="B28" s="33" t="s">
        <v>23</v>
      </c>
    </row>
    <row r="29" spans="1:18" x14ac:dyDescent="0.25">
      <c r="C29" s="10" t="s">
        <v>124</v>
      </c>
      <c r="E29" s="10" t="s">
        <v>125</v>
      </c>
    </row>
    <row r="30" spans="1:18" x14ac:dyDescent="0.25">
      <c r="C30" s="10" t="s">
        <v>130</v>
      </c>
      <c r="E30" s="10" t="s">
        <v>126</v>
      </c>
    </row>
    <row r="31" spans="1:18" x14ac:dyDescent="0.25">
      <c r="E31" s="10" t="s">
        <v>127</v>
      </c>
    </row>
    <row r="32" spans="1:18" x14ac:dyDescent="0.25">
      <c r="E32" s="10" t="s">
        <v>128</v>
      </c>
    </row>
    <row r="33" spans="5:5" x14ac:dyDescent="0.25">
      <c r="E33" s="10" t="s">
        <v>129</v>
      </c>
    </row>
  </sheetData>
  <protectedRanges>
    <protectedRange sqref="N11:N26" name="Диапазон1_3_1"/>
    <protectedRange sqref="O11:O26" name="Диапазон1_1_1_1"/>
    <protectedRange sqref="P11:P26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10" priority="3" stopIfTrue="1">
      <formula>ISBLANK(C4)</formula>
    </cfRule>
  </conditionalFormatting>
  <conditionalFormatting sqref="C8">
    <cfRule type="expression" dxfId="9" priority="2" stopIfTrue="1">
      <formula>ISBLANK(C8)</formula>
    </cfRule>
  </conditionalFormatting>
  <conditionalFormatting sqref="E9">
    <cfRule type="expression" dxfId="8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"/>
  <sheetViews>
    <sheetView topLeftCell="A8" zoomScaleNormal="100" workbookViewId="0">
      <selection activeCell="H19" sqref="H19"/>
    </sheetView>
  </sheetViews>
  <sheetFormatPr defaultColWidth="9.109375" defaultRowHeight="13.8" x14ac:dyDescent="0.25"/>
  <cols>
    <col min="1" max="1" width="4.5546875" style="10" customWidth="1"/>
    <col min="2" max="2" width="19.5546875" style="10" customWidth="1"/>
    <col min="3" max="4" width="16.5546875" style="10" customWidth="1"/>
    <col min="5" max="5" width="14.44140625" style="10" customWidth="1"/>
    <col min="6" max="6" width="12.5546875" style="10" customWidth="1"/>
    <col min="7" max="7" width="14.109375" style="10" bestFit="1" customWidth="1"/>
    <col min="8" max="8" width="15.33203125" style="10" customWidth="1"/>
    <col min="9" max="9" width="18.5546875" style="10" customWidth="1"/>
    <col min="10" max="10" width="21" style="10" customWidth="1"/>
    <col min="11" max="12" width="13.88671875" style="10" customWidth="1"/>
    <col min="13" max="13" width="10.6640625" style="10" customWidth="1"/>
    <col min="14" max="15" width="8.44140625" style="10" customWidth="1"/>
    <col min="16" max="16" width="13" style="10" customWidth="1"/>
    <col min="17" max="17" width="43.109375" style="10" bestFit="1" customWidth="1"/>
    <col min="18" max="18" width="12.88671875" style="10" customWidth="1"/>
    <col min="19" max="16384" width="9.10937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43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COUNTA(M11:M15)</f>
        <v>5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281</v>
      </c>
      <c r="E4" s="16" t="s">
        <v>21</v>
      </c>
      <c r="F4" s="17"/>
      <c r="Q4" s="18" t="s">
        <v>33</v>
      </c>
      <c r="R4" s="19">
        <f>COUNTIF(P11:P15,"победитель")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COUNTIF(P11:P15,"призер")</f>
        <v>1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COUNTIF(P11:P15,"участник")</f>
        <v>3</v>
      </c>
    </row>
    <row r="7" spans="1:21" x14ac:dyDescent="0.25">
      <c r="A7" s="49" t="s">
        <v>5</v>
      </c>
      <c r="B7" s="15"/>
      <c r="C7" s="49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45926</v>
      </c>
      <c r="F8" s="17"/>
      <c r="Q8" s="22" t="s">
        <v>31</v>
      </c>
      <c r="R8" s="21">
        <f>(R4+R5)/R2</f>
        <v>0.4</v>
      </c>
    </row>
    <row r="9" spans="1:21" x14ac:dyDescent="0.25">
      <c r="C9" s="60" t="s">
        <v>24</v>
      </c>
      <c r="D9" s="60"/>
      <c r="E9" s="14">
        <v>65</v>
      </c>
      <c r="G9" s="18" t="s">
        <v>44</v>
      </c>
      <c r="H9" s="56">
        <f>E9/2</f>
        <v>32.5</v>
      </c>
      <c r="J9" s="23" t="s">
        <v>13</v>
      </c>
      <c r="K9" s="24">
        <f>MAX(M11:M15)</f>
        <v>39</v>
      </c>
      <c r="L9" s="25" t="str">
        <f>IF(K9*100/E9&gt;=50,"победитель","участник")</f>
        <v>победитель</v>
      </c>
      <c r="P9" s="26">
        <f>R8-45%</f>
        <v>-4.9999999999999989E-2</v>
      </c>
      <c r="Q9" s="18" t="s">
        <v>26</v>
      </c>
      <c r="R9" s="27">
        <f>IF((R2*P9)&gt;0,(R2*P9),0)</f>
        <v>0</v>
      </c>
    </row>
    <row r="10" spans="1:21" ht="82.8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" customHeight="1" x14ac:dyDescent="0.25">
      <c r="A11" s="28">
        <v>1</v>
      </c>
      <c r="B11" s="51" t="s">
        <v>12</v>
      </c>
      <c r="C11" s="34" t="s">
        <v>183</v>
      </c>
      <c r="D11" s="34" t="s">
        <v>184</v>
      </c>
      <c r="E11" s="34" t="s">
        <v>185</v>
      </c>
      <c r="F11" s="35">
        <v>40327</v>
      </c>
      <c r="G11" s="36" t="s">
        <v>47</v>
      </c>
      <c r="H11" s="36" t="s">
        <v>82</v>
      </c>
      <c r="I11" s="37" t="s">
        <v>82</v>
      </c>
      <c r="J11" s="37" t="s">
        <v>354</v>
      </c>
      <c r="K11" s="38">
        <v>9</v>
      </c>
      <c r="L11" s="39" t="s">
        <v>186</v>
      </c>
      <c r="M11" s="40">
        <v>39</v>
      </c>
      <c r="N11" s="31">
        <f>IF(M11="","",M11/$E$9)</f>
        <v>0.6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280</v>
      </c>
      <c r="R11" s="43" t="s">
        <v>356</v>
      </c>
    </row>
    <row r="12" spans="1:21" s="32" customFormat="1" ht="12.9" customHeight="1" x14ac:dyDescent="0.25">
      <c r="A12" s="28">
        <v>2</v>
      </c>
      <c r="B12" s="51" t="s">
        <v>12</v>
      </c>
      <c r="C12" s="34" t="s">
        <v>177</v>
      </c>
      <c r="D12" s="34" t="s">
        <v>178</v>
      </c>
      <c r="E12" s="34" t="s">
        <v>92</v>
      </c>
      <c r="F12" s="44">
        <v>40231</v>
      </c>
      <c r="G12" s="36" t="s">
        <v>47</v>
      </c>
      <c r="H12" s="36" t="s">
        <v>82</v>
      </c>
      <c r="I12" s="45" t="s">
        <v>82</v>
      </c>
      <c r="J12" s="37" t="s">
        <v>354</v>
      </c>
      <c r="K12" s="46">
        <v>9</v>
      </c>
      <c r="L12" s="39" t="s">
        <v>179</v>
      </c>
      <c r="M12" s="40">
        <v>34</v>
      </c>
      <c r="N12" s="31">
        <f>IF(M12="","",M12/$E$9)</f>
        <v>0.52307692307692311</v>
      </c>
      <c r="O12" s="31">
        <f>IF(M12="","",M12/$K$9)</f>
        <v>0.87179487179487181</v>
      </c>
      <c r="P12" s="41" t="str">
        <f>IF(M12="","",IF($K$9=M12,$L$9,IF(M12&gt;=$H$9,"призер","участник")))</f>
        <v>призер</v>
      </c>
      <c r="Q12" s="37" t="s">
        <v>280</v>
      </c>
      <c r="R12" s="43" t="s">
        <v>356</v>
      </c>
    </row>
    <row r="13" spans="1:21" x14ac:dyDescent="0.25">
      <c r="A13" s="28">
        <v>3</v>
      </c>
      <c r="B13" s="51" t="s">
        <v>12</v>
      </c>
      <c r="C13" s="34" t="s">
        <v>173</v>
      </c>
      <c r="D13" s="34" t="s">
        <v>174</v>
      </c>
      <c r="E13" s="34" t="s">
        <v>175</v>
      </c>
      <c r="F13" s="35">
        <v>40201</v>
      </c>
      <c r="G13" s="36" t="s">
        <v>47</v>
      </c>
      <c r="H13" s="36" t="s">
        <v>82</v>
      </c>
      <c r="I13" s="37" t="s">
        <v>82</v>
      </c>
      <c r="J13" s="37" t="s">
        <v>354</v>
      </c>
      <c r="K13" s="38">
        <v>9</v>
      </c>
      <c r="L13" s="39" t="s">
        <v>176</v>
      </c>
      <c r="M13" s="40">
        <v>32</v>
      </c>
      <c r="N13" s="31">
        <f>IF(M13="","",M13/$E$9)</f>
        <v>0.49230769230769234</v>
      </c>
      <c r="O13" s="31">
        <f>IF(M13="","",M13/$K$9)</f>
        <v>0.82051282051282048</v>
      </c>
      <c r="P13" s="41" t="str">
        <f>IF(M13="","",IF($K$9=M13,$L$9,IF(M13&gt;=$H$9,"призер","участник")))</f>
        <v>участник</v>
      </c>
      <c r="Q13" s="37" t="s">
        <v>280</v>
      </c>
      <c r="R13" s="43" t="s">
        <v>356</v>
      </c>
    </row>
    <row r="14" spans="1:21" x14ac:dyDescent="0.25">
      <c r="A14" s="28">
        <v>4</v>
      </c>
      <c r="B14" s="51" t="s">
        <v>12</v>
      </c>
      <c r="C14" s="34" t="s">
        <v>169</v>
      </c>
      <c r="D14" s="34" t="s">
        <v>170</v>
      </c>
      <c r="E14" s="34" t="s">
        <v>171</v>
      </c>
      <c r="F14" s="35">
        <v>40445</v>
      </c>
      <c r="G14" s="36" t="s">
        <v>47</v>
      </c>
      <c r="H14" s="36" t="s">
        <v>82</v>
      </c>
      <c r="I14" s="37" t="s">
        <v>82</v>
      </c>
      <c r="J14" s="37" t="s">
        <v>354</v>
      </c>
      <c r="K14" s="38">
        <v>9</v>
      </c>
      <c r="L14" s="39" t="s">
        <v>172</v>
      </c>
      <c r="M14" s="40">
        <v>20</v>
      </c>
      <c r="N14" s="31">
        <f>IF(M14="","",M14/$E$9)</f>
        <v>0.30769230769230771</v>
      </c>
      <c r="O14" s="31">
        <f>IF(M14="","",M14/$K$9)</f>
        <v>0.51282051282051277</v>
      </c>
      <c r="P14" s="41" t="str">
        <f>IF(M14="","",IF($K$9=M14,$L$9,IF(M14&gt;=$H$9,"призер","участник")))</f>
        <v>участник</v>
      </c>
      <c r="Q14" s="37" t="s">
        <v>280</v>
      </c>
      <c r="R14" s="43" t="s">
        <v>356</v>
      </c>
    </row>
    <row r="15" spans="1:21" x14ac:dyDescent="0.25">
      <c r="A15" s="28">
        <v>5</v>
      </c>
      <c r="B15" s="51" t="s">
        <v>12</v>
      </c>
      <c r="C15" s="34" t="s">
        <v>180</v>
      </c>
      <c r="D15" s="34" t="s">
        <v>181</v>
      </c>
      <c r="E15" s="34" t="s">
        <v>88</v>
      </c>
      <c r="F15" s="35">
        <v>40449</v>
      </c>
      <c r="G15" s="36" t="s">
        <v>47</v>
      </c>
      <c r="H15" s="36" t="s">
        <v>82</v>
      </c>
      <c r="I15" s="37" t="s">
        <v>82</v>
      </c>
      <c r="J15" s="37" t="s">
        <v>354</v>
      </c>
      <c r="K15" s="38">
        <v>9</v>
      </c>
      <c r="L15" s="39" t="s">
        <v>182</v>
      </c>
      <c r="M15" s="40">
        <v>18</v>
      </c>
      <c r="N15" s="31">
        <f>IF(M15="","",M15/$E$9)</f>
        <v>0.27692307692307694</v>
      </c>
      <c r="O15" s="31">
        <f>IF(M15="","",M15/$K$9)</f>
        <v>0.46153846153846156</v>
      </c>
      <c r="P15" s="41" t="str">
        <f>IF(M15="","",IF($K$9=M15,$L$9,IF(M15&gt;=$H$9,"призер","участник")))</f>
        <v>участник</v>
      </c>
      <c r="Q15" s="37" t="s">
        <v>280</v>
      </c>
      <c r="R15" s="43" t="s">
        <v>356</v>
      </c>
    </row>
    <row r="17" spans="2:5" x14ac:dyDescent="0.25">
      <c r="B17" s="33" t="s">
        <v>23</v>
      </c>
    </row>
    <row r="18" spans="2:5" x14ac:dyDescent="0.25">
      <c r="C18" s="10" t="s">
        <v>124</v>
      </c>
      <c r="E18" s="10" t="s">
        <v>125</v>
      </c>
    </row>
    <row r="19" spans="2:5" x14ac:dyDescent="0.25">
      <c r="C19" s="10" t="s">
        <v>130</v>
      </c>
      <c r="E19" s="10" t="s">
        <v>126</v>
      </c>
    </row>
    <row r="20" spans="2:5" x14ac:dyDescent="0.25">
      <c r="E20" s="10" t="s">
        <v>127</v>
      </c>
    </row>
    <row r="21" spans="2:5" x14ac:dyDescent="0.25">
      <c r="E21" s="10" t="s">
        <v>128</v>
      </c>
    </row>
    <row r="22" spans="2:5" x14ac:dyDescent="0.25">
      <c r="E22" s="10" t="s">
        <v>129</v>
      </c>
    </row>
  </sheetData>
  <protectedRanges>
    <protectedRange sqref="N11:N15" name="Диапазон1_3_1"/>
    <protectedRange sqref="O11:O15" name="Диапазон1_1_1_1"/>
    <protectedRange sqref="P11:P15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7" priority="3" stopIfTrue="1">
      <formula>ISBLANK(C4)</formula>
    </cfRule>
  </conditionalFormatting>
  <conditionalFormatting sqref="C8">
    <cfRule type="expression" dxfId="6" priority="2" stopIfTrue="1">
      <formula>ISBLANK(C8)</formula>
    </cfRule>
  </conditionalFormatting>
  <conditionalFormatting sqref="E9">
    <cfRule type="expression" dxfId="5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Normal="100" workbookViewId="0">
      <selection activeCell="H20" sqref="H20"/>
    </sheetView>
  </sheetViews>
  <sheetFormatPr defaultColWidth="9.109375" defaultRowHeight="13.8" x14ac:dyDescent="0.25"/>
  <cols>
    <col min="1" max="1" width="4.5546875" style="10" customWidth="1"/>
    <col min="2" max="2" width="19.5546875" style="10" customWidth="1"/>
    <col min="3" max="4" width="16.5546875" style="10" customWidth="1"/>
    <col min="5" max="5" width="14.44140625" style="10" customWidth="1"/>
    <col min="6" max="6" width="12.5546875" style="10" customWidth="1"/>
    <col min="7" max="7" width="14.109375" style="10" bestFit="1" customWidth="1"/>
    <col min="8" max="8" width="15.33203125" style="10" customWidth="1"/>
    <col min="9" max="9" width="18.5546875" style="10" customWidth="1"/>
    <col min="10" max="10" width="21" style="10" customWidth="1"/>
    <col min="11" max="12" width="13.88671875" style="10" customWidth="1"/>
    <col min="13" max="13" width="10.6640625" style="10" customWidth="1"/>
    <col min="14" max="15" width="8.44140625" style="10" customWidth="1"/>
    <col min="16" max="16" width="13" style="10" customWidth="1"/>
    <col min="17" max="17" width="43.109375" style="10" bestFit="1" customWidth="1"/>
    <col min="18" max="18" width="12.88671875" style="10" customWidth="1"/>
    <col min="19" max="16384" width="9.10937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367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COUNTA(M11:M18)</f>
        <v>8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187</v>
      </c>
      <c r="E4" s="16" t="s">
        <v>21</v>
      </c>
      <c r="F4" s="17"/>
      <c r="Q4" s="18" t="s">
        <v>33</v>
      </c>
      <c r="R4" s="19">
        <f>COUNTIF(P11:P18,"победитель")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COUNTIF(P11:P18,"призер")</f>
        <v>3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COUNTIF(P11:P18,"участник")</f>
        <v>4</v>
      </c>
    </row>
    <row r="7" spans="1:21" x14ac:dyDescent="0.25">
      <c r="A7" s="49" t="s">
        <v>5</v>
      </c>
      <c r="B7" s="15"/>
      <c r="C7" s="49">
        <v>10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45926</v>
      </c>
      <c r="F8" s="17"/>
      <c r="Q8" s="22" t="s">
        <v>31</v>
      </c>
      <c r="R8" s="21">
        <f>(R4+R5)/R2</f>
        <v>0.5</v>
      </c>
    </row>
    <row r="9" spans="1:21" x14ac:dyDescent="0.25">
      <c r="C9" s="60" t="s">
        <v>24</v>
      </c>
      <c r="D9" s="60"/>
      <c r="E9" s="14">
        <v>65</v>
      </c>
      <c r="G9" s="18" t="s">
        <v>44</v>
      </c>
      <c r="H9" s="57">
        <f>E9/2</f>
        <v>32.5</v>
      </c>
      <c r="J9" s="23" t="s">
        <v>13</v>
      </c>
      <c r="K9" s="24">
        <f>MAX(M11:M18)</f>
        <v>52</v>
      </c>
      <c r="L9" s="25" t="str">
        <f>IF(K9*100/E9&gt;=50,"победитель","участник")</f>
        <v>победитель</v>
      </c>
      <c r="P9" s="26">
        <f>R8-45%</f>
        <v>4.9999999999999989E-2</v>
      </c>
      <c r="Q9" s="18" t="s">
        <v>26</v>
      </c>
      <c r="R9" s="27">
        <f>IF((R2*P9)&gt;0,(R2*P9),0)</f>
        <v>0.39999999999999991</v>
      </c>
    </row>
    <row r="10" spans="1:21" ht="82.8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" customHeight="1" x14ac:dyDescent="0.25">
      <c r="A11" s="28">
        <v>1</v>
      </c>
      <c r="B11" s="51" t="s">
        <v>12</v>
      </c>
      <c r="C11" s="34" t="s">
        <v>149</v>
      </c>
      <c r="D11" s="34" t="s">
        <v>150</v>
      </c>
      <c r="E11" s="34" t="s">
        <v>151</v>
      </c>
      <c r="F11" s="35">
        <v>39931</v>
      </c>
      <c r="G11" s="36" t="s">
        <v>47</v>
      </c>
      <c r="H11" s="36" t="s">
        <v>82</v>
      </c>
      <c r="I11" s="37"/>
      <c r="J11" s="37" t="s">
        <v>354</v>
      </c>
      <c r="K11" s="38">
        <v>10</v>
      </c>
      <c r="L11" s="73" t="s">
        <v>152</v>
      </c>
      <c r="M11" s="40">
        <v>52</v>
      </c>
      <c r="N11" s="31">
        <f t="shared" ref="N11:N18" si="0">IF(M11="","",M11/$E$9)</f>
        <v>0.8</v>
      </c>
      <c r="O11" s="31">
        <f t="shared" ref="O11:O18" si="1">IF(M11="","",M11/$K$9)</f>
        <v>1</v>
      </c>
      <c r="P11" s="41" t="str">
        <f>IF(M11="","",IF($K$9=M11,$L$9,IF(M11&gt;=$H$9,"призер","участник")))</f>
        <v>победитель</v>
      </c>
      <c r="Q11" s="37" t="s">
        <v>153</v>
      </c>
      <c r="R11" s="43" t="s">
        <v>354</v>
      </c>
    </row>
    <row r="12" spans="1:21" s="32" customFormat="1" ht="12.9" customHeight="1" x14ac:dyDescent="0.25">
      <c r="A12" s="28">
        <v>2</v>
      </c>
      <c r="B12" s="51" t="s">
        <v>12</v>
      </c>
      <c r="C12" s="34" t="s">
        <v>165</v>
      </c>
      <c r="D12" s="34" t="s">
        <v>166</v>
      </c>
      <c r="E12" s="34" t="s">
        <v>167</v>
      </c>
      <c r="F12" s="35">
        <v>40050</v>
      </c>
      <c r="G12" s="36" t="s">
        <v>47</v>
      </c>
      <c r="H12" s="36" t="s">
        <v>82</v>
      </c>
      <c r="I12" s="37"/>
      <c r="J12" s="45" t="s">
        <v>354</v>
      </c>
      <c r="K12" s="38">
        <v>10</v>
      </c>
      <c r="L12" s="73" t="s">
        <v>168</v>
      </c>
      <c r="M12" s="40">
        <v>48</v>
      </c>
      <c r="N12" s="31">
        <f t="shared" si="0"/>
        <v>0.7384615384615385</v>
      </c>
      <c r="O12" s="31">
        <f t="shared" si="1"/>
        <v>0.92307692307692313</v>
      </c>
      <c r="P12" s="41" t="str">
        <f t="shared" ref="P12:P18" si="2">IF(M12="","",IF($K$9=M12,$L$9,IF(M12&gt;=$H$9,"призер","участник")))</f>
        <v>призер</v>
      </c>
      <c r="Q12" s="37" t="s">
        <v>153</v>
      </c>
      <c r="R12" s="43" t="s">
        <v>354</v>
      </c>
    </row>
    <row r="13" spans="1:21" x14ac:dyDescent="0.25">
      <c r="A13" s="28">
        <v>3</v>
      </c>
      <c r="B13" s="51" t="s">
        <v>12</v>
      </c>
      <c r="C13" s="34" t="s">
        <v>154</v>
      </c>
      <c r="D13" s="34" t="s">
        <v>77</v>
      </c>
      <c r="E13" s="34" t="s">
        <v>155</v>
      </c>
      <c r="F13" s="35">
        <v>40080</v>
      </c>
      <c r="G13" s="36" t="s">
        <v>47</v>
      </c>
      <c r="H13" s="36" t="s">
        <v>82</v>
      </c>
      <c r="I13" s="37"/>
      <c r="J13" s="37" t="s">
        <v>354</v>
      </c>
      <c r="K13" s="38">
        <v>10</v>
      </c>
      <c r="L13" s="73" t="s">
        <v>156</v>
      </c>
      <c r="M13" s="40">
        <v>41</v>
      </c>
      <c r="N13" s="31">
        <f t="shared" si="0"/>
        <v>0.63076923076923075</v>
      </c>
      <c r="O13" s="31">
        <f t="shared" si="1"/>
        <v>0.78846153846153844</v>
      </c>
      <c r="P13" s="41" t="str">
        <f t="shared" si="2"/>
        <v>призер</v>
      </c>
      <c r="Q13" s="37" t="s">
        <v>153</v>
      </c>
      <c r="R13" s="43" t="s">
        <v>354</v>
      </c>
    </row>
    <row r="14" spans="1:21" x14ac:dyDescent="0.25">
      <c r="A14" s="28">
        <v>4</v>
      </c>
      <c r="B14" s="51" t="s">
        <v>12</v>
      </c>
      <c r="C14" s="34" t="s">
        <v>157</v>
      </c>
      <c r="D14" s="34" t="s">
        <v>158</v>
      </c>
      <c r="E14" s="34" t="s">
        <v>159</v>
      </c>
      <c r="F14" s="44">
        <v>39939</v>
      </c>
      <c r="G14" s="36" t="s">
        <v>47</v>
      </c>
      <c r="H14" s="36" t="s">
        <v>82</v>
      </c>
      <c r="I14" s="45"/>
      <c r="J14" s="45" t="s">
        <v>354</v>
      </c>
      <c r="K14" s="46">
        <v>10</v>
      </c>
      <c r="L14" s="73" t="s">
        <v>160</v>
      </c>
      <c r="M14" s="40">
        <v>41</v>
      </c>
      <c r="N14" s="31">
        <f t="shared" si="0"/>
        <v>0.63076923076923075</v>
      </c>
      <c r="O14" s="31">
        <f t="shared" si="1"/>
        <v>0.78846153846153844</v>
      </c>
      <c r="P14" s="41" t="str">
        <f t="shared" si="2"/>
        <v>призер</v>
      </c>
      <c r="Q14" s="37" t="s">
        <v>153</v>
      </c>
      <c r="R14" s="43" t="s">
        <v>354</v>
      </c>
    </row>
    <row r="15" spans="1:21" x14ac:dyDescent="0.25">
      <c r="A15" s="28">
        <v>5</v>
      </c>
      <c r="B15" s="51" t="s">
        <v>12</v>
      </c>
      <c r="C15" s="63" t="s">
        <v>161</v>
      </c>
      <c r="D15" s="63" t="s">
        <v>162</v>
      </c>
      <c r="E15" s="63" t="s">
        <v>163</v>
      </c>
      <c r="F15" s="64">
        <v>39907</v>
      </c>
      <c r="G15" s="65" t="s">
        <v>47</v>
      </c>
      <c r="H15" s="65" t="s">
        <v>82</v>
      </c>
      <c r="I15" s="66"/>
      <c r="J15" s="67" t="s">
        <v>354</v>
      </c>
      <c r="K15" s="68">
        <v>10</v>
      </c>
      <c r="L15" s="74" t="s">
        <v>164</v>
      </c>
      <c r="M15" s="69">
        <v>17</v>
      </c>
      <c r="N15" s="31">
        <f t="shared" si="0"/>
        <v>0.26153846153846155</v>
      </c>
      <c r="O15" s="31">
        <f t="shared" si="1"/>
        <v>0.32692307692307693</v>
      </c>
      <c r="P15" s="41" t="str">
        <f t="shared" si="2"/>
        <v>участник</v>
      </c>
      <c r="Q15" s="66" t="s">
        <v>153</v>
      </c>
      <c r="R15" s="70" t="s">
        <v>354</v>
      </c>
    </row>
    <row r="16" spans="1:21" x14ac:dyDescent="0.25">
      <c r="A16" s="28">
        <v>6</v>
      </c>
      <c r="B16" s="51" t="s">
        <v>12</v>
      </c>
      <c r="C16" s="71" t="s">
        <v>360</v>
      </c>
      <c r="D16" s="71" t="s">
        <v>51</v>
      </c>
      <c r="E16" s="71" t="s">
        <v>361</v>
      </c>
      <c r="F16" s="72">
        <v>39987</v>
      </c>
      <c r="G16" s="65" t="s">
        <v>47</v>
      </c>
      <c r="H16" s="65" t="s">
        <v>82</v>
      </c>
      <c r="I16" s="71"/>
      <c r="J16" s="67" t="s">
        <v>354</v>
      </c>
      <c r="K16" s="68">
        <v>10</v>
      </c>
      <c r="L16" s="75" t="s">
        <v>364</v>
      </c>
      <c r="M16" s="71">
        <v>17</v>
      </c>
      <c r="N16" s="31">
        <f t="shared" si="0"/>
        <v>0.26153846153846155</v>
      </c>
      <c r="O16" s="31">
        <f t="shared" si="1"/>
        <v>0.32692307692307693</v>
      </c>
      <c r="P16" s="41" t="str">
        <f t="shared" si="2"/>
        <v>участник</v>
      </c>
      <c r="Q16" s="66" t="s">
        <v>153</v>
      </c>
      <c r="R16" s="70" t="s">
        <v>354</v>
      </c>
    </row>
    <row r="17" spans="1:18" x14ac:dyDescent="0.25">
      <c r="A17" s="28">
        <v>7</v>
      </c>
      <c r="B17" s="51" t="s">
        <v>12</v>
      </c>
      <c r="C17" s="71" t="s">
        <v>362</v>
      </c>
      <c r="D17" s="71" t="s">
        <v>363</v>
      </c>
      <c r="E17" s="71" t="s">
        <v>278</v>
      </c>
      <c r="F17" s="72">
        <v>39949</v>
      </c>
      <c r="G17" s="65" t="s">
        <v>47</v>
      </c>
      <c r="H17" s="65" t="s">
        <v>82</v>
      </c>
      <c r="I17" s="71"/>
      <c r="J17" s="67" t="s">
        <v>354</v>
      </c>
      <c r="K17" s="68">
        <v>10</v>
      </c>
      <c r="L17" s="75" t="s">
        <v>365</v>
      </c>
      <c r="M17" s="71">
        <v>16</v>
      </c>
      <c r="N17" s="31">
        <f t="shared" si="0"/>
        <v>0.24615384615384617</v>
      </c>
      <c r="O17" s="31">
        <f t="shared" si="1"/>
        <v>0.30769230769230771</v>
      </c>
      <c r="P17" s="41" t="str">
        <f t="shared" si="2"/>
        <v>участник</v>
      </c>
      <c r="Q17" s="66" t="s">
        <v>153</v>
      </c>
      <c r="R17" s="70" t="s">
        <v>354</v>
      </c>
    </row>
    <row r="18" spans="1:18" x14ac:dyDescent="0.25">
      <c r="A18" s="28">
        <v>8</v>
      </c>
      <c r="B18" s="51" t="s">
        <v>12</v>
      </c>
      <c r="C18" s="71" t="s">
        <v>357</v>
      </c>
      <c r="D18" s="71" t="s">
        <v>358</v>
      </c>
      <c r="E18" s="71" t="s">
        <v>359</v>
      </c>
      <c r="F18" s="72">
        <v>40003</v>
      </c>
      <c r="G18" s="65" t="s">
        <v>47</v>
      </c>
      <c r="H18" s="65" t="s">
        <v>82</v>
      </c>
      <c r="I18" s="71"/>
      <c r="J18" s="67" t="s">
        <v>354</v>
      </c>
      <c r="K18" s="68">
        <v>10</v>
      </c>
      <c r="L18" s="75" t="s">
        <v>366</v>
      </c>
      <c r="M18" s="71">
        <v>13</v>
      </c>
      <c r="N18" s="31">
        <f t="shared" si="0"/>
        <v>0.2</v>
      </c>
      <c r="O18" s="31">
        <f t="shared" si="1"/>
        <v>0.25</v>
      </c>
      <c r="P18" s="41" t="str">
        <f t="shared" si="2"/>
        <v>участник</v>
      </c>
      <c r="Q18" s="66" t="s">
        <v>153</v>
      </c>
      <c r="R18" s="70" t="s">
        <v>354</v>
      </c>
    </row>
    <row r="20" spans="1:18" x14ac:dyDescent="0.25">
      <c r="B20" s="33" t="s">
        <v>23</v>
      </c>
    </row>
    <row r="21" spans="1:18" x14ac:dyDescent="0.25">
      <c r="C21" s="10" t="s">
        <v>124</v>
      </c>
      <c r="E21" s="10" t="s">
        <v>125</v>
      </c>
    </row>
    <row r="22" spans="1:18" x14ac:dyDescent="0.25">
      <c r="C22" s="10" t="s">
        <v>130</v>
      </c>
      <c r="E22" s="10" t="s">
        <v>126</v>
      </c>
    </row>
    <row r="23" spans="1:18" x14ac:dyDescent="0.25">
      <c r="E23" s="10" t="s">
        <v>127</v>
      </c>
    </row>
    <row r="24" spans="1:18" x14ac:dyDescent="0.25">
      <c r="E24" s="10" t="s">
        <v>128</v>
      </c>
    </row>
    <row r="25" spans="1:18" x14ac:dyDescent="0.25">
      <c r="E25" s="10" t="s">
        <v>129</v>
      </c>
    </row>
  </sheetData>
  <protectedRanges>
    <protectedRange sqref="N11:N18" name="Диапазон1_3_1"/>
    <protectedRange sqref="O11:O18" name="Диапазон1_1_1_1"/>
    <protectedRange sqref="P11:P18" name="Диапазон1_2_1_1_1"/>
  </protectedRanges>
  <autoFilter ref="A10:R10"/>
  <mergeCells count="3">
    <mergeCell ref="A1:R1"/>
    <mergeCell ref="C9:D9"/>
    <mergeCell ref="C2:P2"/>
  </mergeCells>
  <conditionalFormatting sqref="E9">
    <cfRule type="expression" dxfId="2" priority="3" stopIfTrue="1">
      <formula>ISBLANK(E9)</formula>
    </cfRule>
  </conditionalFormatting>
  <conditionalFormatting sqref="C4:C5">
    <cfRule type="expression" dxfId="1" priority="2" stopIfTrue="1">
      <formula>ISBLANK(C4)</formula>
    </cfRule>
  </conditionalFormatting>
  <conditionalFormatting sqref="C8">
    <cfRule type="expression" dxfId="0" priority="1" stopIfTrue="1">
      <formula>ISBLANK(C8)</formula>
    </cfRule>
  </conditionalFormatting>
  <dataValidations count="1">
    <dataValidation allowBlank="1" showInputMessage="1" showErrorMessage="1" sqref="B10:F10 C11:F11 E9 F4:F8 E6:E7 C4:C8 A4:A8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D10" sqref="D10"/>
    </sheetView>
  </sheetViews>
  <sheetFormatPr defaultRowHeight="13.2" x14ac:dyDescent="0.25"/>
  <cols>
    <col min="2" max="2" width="40" bestFit="1" customWidth="1"/>
  </cols>
  <sheetData>
    <row r="2" spans="2:4" x14ac:dyDescent="0.25">
      <c r="B2" s="8" t="s">
        <v>36</v>
      </c>
    </row>
    <row r="4" spans="2:4" s="4" customFormat="1" ht="24" customHeight="1" x14ac:dyDescent="0.25">
      <c r="B4" s="3" t="s">
        <v>27</v>
      </c>
      <c r="C4" s="1">
        <f>SUM('4 класс:10 класс'!R2)</f>
        <v>77</v>
      </c>
    </row>
    <row r="5" spans="2:4" s="4" customFormat="1" ht="24" customHeight="1" x14ac:dyDescent="0.25">
      <c r="B5" s="3" t="s">
        <v>28</v>
      </c>
      <c r="C5" s="1">
        <f>SUM('4 класс:10 класс'!R4)</f>
        <v>7</v>
      </c>
    </row>
    <row r="6" spans="2:4" s="4" customFormat="1" ht="24" customHeight="1" x14ac:dyDescent="0.25">
      <c r="B6" s="3" t="s">
        <v>29</v>
      </c>
      <c r="C6" s="1">
        <f>SUM('4 класс:10 класс'!R5)</f>
        <v>27</v>
      </c>
    </row>
    <row r="7" spans="2:4" s="4" customFormat="1" ht="24" customHeight="1" x14ac:dyDescent="0.25">
      <c r="B7" s="3" t="s">
        <v>30</v>
      </c>
      <c r="C7" s="1">
        <f>SUM('4 класс:10 класс'!R6)</f>
        <v>43</v>
      </c>
    </row>
    <row r="8" spans="2:4" s="4" customFormat="1" ht="24" customHeight="1" x14ac:dyDescent="0.25">
      <c r="B8" s="3" t="s">
        <v>25</v>
      </c>
      <c r="C8" s="2">
        <v>0.45</v>
      </c>
    </row>
    <row r="9" spans="2:4" s="4" customFormat="1" ht="24" customHeight="1" x14ac:dyDescent="0.25">
      <c r="B9" s="5" t="s">
        <v>31</v>
      </c>
      <c r="C9" s="2">
        <f>(C5+C6)/C4</f>
        <v>0.44155844155844154</v>
      </c>
    </row>
    <row r="10" spans="2:4" s="4" customFormat="1" ht="24" customHeight="1" x14ac:dyDescent="0.25">
      <c r="B10" s="3" t="s">
        <v>26</v>
      </c>
      <c r="C10" s="6">
        <f>IF((C4*D10)&gt;0,(C4*D10),0)</f>
        <v>0</v>
      </c>
      <c r="D10" s="7">
        <f>C9-45%</f>
        <v>-8.4415584415584721E-3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Сводная</vt:lpstr>
      <vt:lpstr>'10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xxxu</cp:lastModifiedBy>
  <cp:lastPrinted>2025-09-10T05:49:18Z</cp:lastPrinted>
  <dcterms:created xsi:type="dcterms:W3CDTF">2007-11-07T20:16:05Z</dcterms:created>
  <dcterms:modified xsi:type="dcterms:W3CDTF">2025-10-03T11:28:30Z</dcterms:modified>
</cp:coreProperties>
</file>